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Beetaloo\Regulatory &amp; Approvals\Reporting\"/>
    </mc:Choice>
  </mc:AlternateContent>
  <xr:revisionPtr revIDLastSave="0" documentId="13_ncr:1_{C5BE4497-AC20-4907-BB44-60A5D85EF879}" xr6:coauthVersionLast="46" xr6:coauthVersionMax="46" xr10:uidLastSave="{00000000-0000-0000-0000-000000000000}"/>
  <bookViews>
    <workbookView xWindow="24255" yWindow="1260" windowWidth="37455" windowHeight="19635" xr2:uid="{00000000-000D-0000-FFFF-FFFF00000000}"/>
  </bookViews>
  <sheets>
    <sheet name="Chemistry Output Table" sheetId="4" r:id="rId1"/>
    <sheet name="Sheet1" sheetId="1" r:id="rId2"/>
    <sheet name="Sheet2" sheetId="2" r:id="rId3"/>
    <sheet name="Sheet3" sheetId="3" r:id="rId4"/>
  </sheets>
  <functionGroups builtInGroupCount="19"/>
  <definedNames>
    <definedName name="ChemName">'Chemistry Output Table'!$C$1:$AM$1</definedName>
    <definedName name="ColHeaders">'Chemistry Output Table'!$C$1:$AM$2</definedName>
    <definedName name="Data" localSheetId="0">'Chemistry Output Table'!$A$4:$AM$13</definedName>
    <definedName name="EQLAndLimits">'Chemistry Output Table'!$A$3:$AM$3</definedName>
    <definedName name="ExternalData_1" localSheetId="0">'Chemistry Output Table'!$A$3:$AM$3</definedName>
    <definedName name="LimitsValues">'Chemistry Output Table'!#REF!</definedName>
    <definedName name="_xlnm.Print_Area" localSheetId="0">'Chemistry Output Table'!$A$1:$AE$22</definedName>
    <definedName name="_xlnm.Print_Titles" localSheetId="0">'Chemistry Output Table'!$A:$B,'Chemistry Output Table'!$1:$4</definedName>
    <definedName name="Stats">'Chemistry Output Table'!$C$14:$AM$22</definedName>
    <definedName name="StatsHeader">'Chemistry Output Table'!$A$14:$B$22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4" l="1"/>
  <c r="AE23" i="4"/>
  <c r="AF23" i="4"/>
  <c r="X23" i="4"/>
  <c r="AE24" i="4"/>
  <c r="AE26" i="4" s="1"/>
  <c r="AE27" i="4" s="1"/>
  <c r="AF24" i="4"/>
  <c r="AF26" i="4" s="1"/>
  <c r="AF27" i="4" s="1"/>
  <c r="X24" i="4"/>
  <c r="X26" i="4" s="1"/>
  <c r="X27" i="4" s="1"/>
  <c r="AN23" i="4"/>
  <c r="AN24" i="4"/>
  <c r="AN26" i="4" s="1"/>
  <c r="AN27" i="4" s="1"/>
  <c r="AE14" i="4"/>
  <c r="X14" i="4"/>
  <c r="AF17" i="4"/>
  <c r="AE18" i="4"/>
  <c r="X18" i="4"/>
  <c r="AF21" i="4"/>
  <c r="AE22" i="4"/>
  <c r="X22" i="4"/>
  <c r="AE16" i="4"/>
  <c r="AF19" i="4"/>
  <c r="X20" i="4"/>
  <c r="AF14" i="4"/>
  <c r="AE15" i="4"/>
  <c r="X15" i="4"/>
  <c r="AF18" i="4"/>
  <c r="AE19" i="4"/>
  <c r="X19" i="4"/>
  <c r="AF22" i="4"/>
  <c r="AF16" i="4"/>
  <c r="AE17" i="4"/>
  <c r="X17" i="4"/>
  <c r="AF20" i="4"/>
  <c r="AE21" i="4"/>
  <c r="X21" i="4"/>
  <c r="AF15" i="4"/>
  <c r="X16" i="4"/>
  <c r="AE20" i="4"/>
  <c r="AN14" i="4"/>
  <c r="AN18" i="4"/>
  <c r="AN22" i="4"/>
  <c r="AN17" i="4"/>
  <c r="AN21" i="4"/>
  <c r="AN15" i="4"/>
  <c r="AN19" i="4"/>
  <c r="AN16" i="4"/>
  <c r="AN20" i="4"/>
  <c r="AM23" i="4" l="1"/>
  <c r="AM24" i="4"/>
  <c r="AM26" i="4" s="1"/>
  <c r="AM27" i="4" s="1"/>
  <c r="AL23" i="4"/>
  <c r="AL24" i="4"/>
  <c r="AL26" i="4" s="1"/>
  <c r="AL27" i="4" s="1"/>
  <c r="AK23" i="4"/>
  <c r="AK24" i="4"/>
  <c r="AJ23" i="4"/>
  <c r="AJ24" i="4"/>
  <c r="AJ26" i="4" s="1"/>
  <c r="AJ27" i="4" s="1"/>
  <c r="AI23" i="4"/>
  <c r="AI24" i="4"/>
  <c r="AI26" i="4" s="1"/>
  <c r="AI27" i="4" s="1"/>
  <c r="AH23" i="4"/>
  <c r="AH24" i="4"/>
  <c r="AG23" i="4"/>
  <c r="AG24" i="4"/>
  <c r="AD23" i="4"/>
  <c r="AD24" i="4"/>
  <c r="AD26" i="4" s="1"/>
  <c r="AD27" i="4" s="1"/>
  <c r="AC23" i="4"/>
  <c r="AC24" i="4"/>
  <c r="AC26" i="4" s="1"/>
  <c r="AC27" i="4" s="1"/>
  <c r="AB23" i="4"/>
  <c r="AB24" i="4"/>
  <c r="AB26" i="4" s="1"/>
  <c r="AB27" i="4" s="1"/>
  <c r="AA23" i="4"/>
  <c r="AA24" i="4"/>
  <c r="AA26" i="4" s="1"/>
  <c r="AA27" i="4" s="1"/>
  <c r="Z23" i="4"/>
  <c r="Z24" i="4"/>
  <c r="Z26" i="4" s="1"/>
  <c r="Z27" i="4" s="1"/>
  <c r="Y23" i="4"/>
  <c r="Y24" i="4"/>
  <c r="Y26" i="4" s="1"/>
  <c r="Y27" i="4" s="1"/>
  <c r="W23" i="4"/>
  <c r="W24" i="4"/>
  <c r="W26" i="4" s="1"/>
  <c r="W27" i="4" s="1"/>
  <c r="V23" i="4"/>
  <c r="V24" i="4"/>
  <c r="V26" i="4" s="1"/>
  <c r="V27" i="4" s="1"/>
  <c r="U23" i="4"/>
  <c r="U24" i="4"/>
  <c r="U26" i="4" s="1"/>
  <c r="U27" i="4" s="1"/>
  <c r="T23" i="4"/>
  <c r="T24" i="4"/>
  <c r="T26" i="4" s="1"/>
  <c r="T27" i="4" s="1"/>
  <c r="S23" i="4"/>
  <c r="S24" i="4"/>
  <c r="S26" i="4" s="1"/>
  <c r="S27" i="4" s="1"/>
  <c r="R23" i="4"/>
  <c r="R24" i="4"/>
  <c r="R26" i="4" s="1"/>
  <c r="R27" i="4" s="1"/>
  <c r="Q23" i="4"/>
  <c r="Q24" i="4"/>
  <c r="Q26" i="4" s="1"/>
  <c r="Q27" i="4" s="1"/>
  <c r="P23" i="4"/>
  <c r="P24" i="4"/>
  <c r="P26" i="4" s="1"/>
  <c r="P27" i="4" s="1"/>
  <c r="O23" i="4"/>
  <c r="O24" i="4"/>
  <c r="O26" i="4" s="1"/>
  <c r="O27" i="4" s="1"/>
  <c r="N23" i="4"/>
  <c r="N24" i="4"/>
  <c r="N26" i="4" s="1"/>
  <c r="N27" i="4" s="1"/>
  <c r="M23" i="4"/>
  <c r="M24" i="4"/>
  <c r="M26" i="4" s="1"/>
  <c r="M27" i="4" s="1"/>
  <c r="L23" i="4"/>
  <c r="L24" i="4"/>
  <c r="L26" i="4" s="1"/>
  <c r="L27" i="4" s="1"/>
  <c r="K23" i="4"/>
  <c r="K24" i="4"/>
  <c r="K26" i="4" s="1"/>
  <c r="K27" i="4" s="1"/>
  <c r="J23" i="4"/>
  <c r="J24" i="4"/>
  <c r="J26" i="4" s="1"/>
  <c r="J27" i="4" s="1"/>
  <c r="I23" i="4"/>
  <c r="I24" i="4"/>
  <c r="I26" i="4" s="1"/>
  <c r="I27" i="4" s="1"/>
  <c r="H23" i="4"/>
  <c r="H24" i="4"/>
  <c r="H26" i="4" s="1"/>
  <c r="H27" i="4" s="1"/>
  <c r="G23" i="4"/>
  <c r="G26" i="4"/>
  <c r="G27" i="4" s="1"/>
  <c r="D23" i="4"/>
  <c r="E23" i="4"/>
  <c r="F23" i="4"/>
  <c r="D24" i="4"/>
  <c r="D26" i="4" s="1"/>
  <c r="D27" i="4" s="1"/>
  <c r="E24" i="4"/>
  <c r="F24" i="4"/>
  <c r="F26" i="4" s="1"/>
  <c r="F27" i="4" s="1"/>
  <c r="C24" i="4"/>
  <c r="C26" i="4" s="1"/>
  <c r="C27" i="4" s="1"/>
  <c r="C23" i="4"/>
  <c r="AM14" i="4"/>
  <c r="H20" i="4"/>
  <c r="S21" i="4"/>
  <c r="AA17" i="4"/>
  <c r="Q16" i="4"/>
  <c r="U14" i="4"/>
  <c r="J14" i="4"/>
  <c r="AD21" i="4"/>
  <c r="J18" i="4"/>
  <c r="K21" i="4"/>
  <c r="I18" i="4"/>
  <c r="Z21" i="4"/>
  <c r="J17" i="4"/>
  <c r="AC14" i="4"/>
  <c r="I22" i="4"/>
  <c r="K20" i="4"/>
  <c r="G22" i="4"/>
  <c r="AL22" i="4"/>
  <c r="AC17" i="4"/>
  <c r="P19" i="4"/>
  <c r="K19" i="4"/>
  <c r="AD17" i="4"/>
  <c r="W22" i="4"/>
  <c r="AC19" i="4"/>
  <c r="AL19" i="4"/>
  <c r="F22" i="4"/>
  <c r="Q15" i="4"/>
  <c r="W15" i="4"/>
  <c r="O15" i="4"/>
  <c r="M14" i="4"/>
  <c r="AK21" i="4"/>
  <c r="AB15" i="4"/>
  <c r="F19" i="4"/>
  <c r="I19" i="4"/>
  <c r="AM22" i="4"/>
  <c r="R15" i="4"/>
  <c r="E20" i="4"/>
  <c r="AB17" i="4"/>
  <c r="E21" i="4"/>
  <c r="I20" i="4"/>
  <c r="AM20" i="4"/>
  <c r="AI19" i="4"/>
  <c r="Y18" i="4"/>
  <c r="E19" i="4"/>
  <c r="T18" i="4"/>
  <c r="S17" i="4"/>
  <c r="O18" i="4"/>
  <c r="F21" i="4"/>
  <c r="AB20" i="4"/>
  <c r="H15" i="4"/>
  <c r="AH14" i="4"/>
  <c r="S19" i="4"/>
  <c r="AD22" i="4"/>
  <c r="M16" i="4"/>
  <c r="AC15" i="4"/>
  <c r="O19" i="4"/>
  <c r="AA16" i="4"/>
  <c r="T17" i="4"/>
  <c r="K17" i="4"/>
  <c r="V16" i="4"/>
  <c r="AI16" i="4"/>
  <c r="T22" i="4"/>
  <c r="G16" i="4"/>
  <c r="AK18" i="4"/>
  <c r="K16" i="4"/>
  <c r="U22" i="4"/>
  <c r="AH22" i="4"/>
  <c r="T20" i="4"/>
  <c r="W19" i="4"/>
  <c r="AI15" i="4"/>
  <c r="AB14" i="4"/>
  <c r="AA20" i="4"/>
  <c r="K22" i="4"/>
  <c r="I17" i="4"/>
  <c r="Z16" i="4"/>
  <c r="E22" i="4"/>
  <c r="N16" i="4"/>
  <c r="N14" i="4"/>
  <c r="AH16" i="4"/>
  <c r="AA18" i="4"/>
  <c r="Y21" i="4"/>
  <c r="W16" i="4"/>
  <c r="AA14" i="4"/>
  <c r="V17" i="4"/>
  <c r="AJ20" i="4"/>
  <c r="AJ21" i="4"/>
  <c r="D21" i="4"/>
  <c r="U19" i="4"/>
  <c r="Q14" i="4"/>
  <c r="M22" i="4"/>
  <c r="N15" i="4"/>
  <c r="AD18" i="4"/>
  <c r="L16" i="4"/>
  <c r="K14" i="4"/>
  <c r="J15" i="4"/>
  <c r="C18" i="4"/>
  <c r="U15" i="4"/>
  <c r="AK17" i="4"/>
  <c r="V19" i="4"/>
  <c r="AI18" i="4"/>
  <c r="D15" i="4"/>
  <c r="AH17" i="4"/>
  <c r="AI21" i="4"/>
  <c r="P16" i="4"/>
  <c r="U18" i="4"/>
  <c r="AI17" i="4"/>
  <c r="C14" i="4"/>
  <c r="AG14" i="4"/>
  <c r="U20" i="4"/>
  <c r="H18" i="4"/>
  <c r="Y19" i="4"/>
  <c r="P14" i="4"/>
  <c r="AA21" i="4"/>
  <c r="P20" i="4"/>
  <c r="Z17" i="4"/>
  <c r="AC21" i="4"/>
  <c r="G19" i="4"/>
  <c r="J16" i="4"/>
  <c r="D20" i="4"/>
  <c r="AJ14" i="4"/>
  <c r="Q18" i="4"/>
  <c r="AC22" i="4"/>
  <c r="T19" i="4"/>
  <c r="AH21" i="4"/>
  <c r="P15" i="4"/>
  <c r="AD16" i="4"/>
  <c r="AG15" i="4"/>
  <c r="AL18" i="4"/>
  <c r="T21" i="4"/>
  <c r="AG16" i="4"/>
  <c r="AD19" i="4"/>
  <c r="Q20" i="4"/>
  <c r="N20" i="4"/>
  <c r="F17" i="4"/>
  <c r="AJ19" i="4"/>
  <c r="AI22" i="4"/>
  <c r="L20" i="4"/>
  <c r="U16" i="4"/>
  <c r="G20" i="4"/>
  <c r="R18" i="4"/>
  <c r="AI20" i="4"/>
  <c r="I21" i="4"/>
  <c r="G18" i="4"/>
  <c r="AB22" i="4"/>
  <c r="V22" i="4"/>
  <c r="AJ15" i="4"/>
  <c r="D18" i="4"/>
  <c r="AH18" i="4"/>
  <c r="V18" i="4"/>
  <c r="H19" i="4"/>
  <c r="H22" i="4"/>
  <c r="O16" i="4"/>
  <c r="Z22" i="4"/>
  <c r="F16" i="4"/>
  <c r="Y20" i="4"/>
  <c r="N19" i="4"/>
  <c r="S18" i="4"/>
  <c r="N22" i="4"/>
  <c r="Z19" i="4"/>
  <c r="E17" i="4"/>
  <c r="W18" i="4"/>
  <c r="AJ18" i="4"/>
  <c r="T15" i="4"/>
  <c r="I14" i="4"/>
  <c r="AK16" i="4"/>
  <c r="AL16" i="4"/>
  <c r="AK19" i="4"/>
  <c r="P21" i="4"/>
  <c r="T14" i="4"/>
  <c r="AH20" i="4"/>
  <c r="C21" i="4"/>
  <c r="AG17" i="4"/>
  <c r="S15" i="4"/>
  <c r="AJ22" i="4"/>
  <c r="AH15" i="4"/>
  <c r="M15" i="4"/>
  <c r="W14" i="4"/>
  <c r="AM17" i="4"/>
  <c r="V21" i="4"/>
  <c r="J22" i="4"/>
  <c r="L22" i="4"/>
  <c r="L14" i="4"/>
  <c r="W20" i="4"/>
  <c r="AL15" i="4"/>
  <c r="V20" i="4"/>
  <c r="AC20" i="4"/>
  <c r="E14" i="4"/>
  <c r="J19" i="4"/>
  <c r="AD14" i="4"/>
  <c r="AA22" i="4"/>
  <c r="I15" i="4"/>
  <c r="AM15" i="4"/>
  <c r="I16" i="4"/>
  <c r="E15" i="4"/>
  <c r="AJ17" i="4"/>
  <c r="D14" i="4"/>
  <c r="O21" i="4"/>
  <c r="S22" i="4"/>
  <c r="K18" i="4"/>
  <c r="C22" i="4"/>
  <c r="Y17" i="4"/>
  <c r="Z18" i="4"/>
  <c r="AM16" i="4"/>
  <c r="G14" i="4"/>
  <c r="AK14" i="4"/>
  <c r="H16" i="4"/>
  <c r="G15" i="4"/>
  <c r="Z15" i="4"/>
  <c r="AL14" i="4"/>
  <c r="G21" i="4"/>
  <c r="AK20" i="4"/>
  <c r="AC16" i="4"/>
  <c r="Q22" i="4"/>
  <c r="Q17" i="4"/>
  <c r="J20" i="4"/>
  <c r="AD20" i="4"/>
  <c r="Q21" i="4"/>
  <c r="R14" i="4"/>
  <c r="N18" i="4"/>
  <c r="R21" i="4"/>
  <c r="R22" i="4"/>
  <c r="AB18" i="4"/>
  <c r="AG20" i="4"/>
  <c r="AC18" i="4"/>
  <c r="AB16" i="4"/>
  <c r="D19" i="4"/>
  <c r="O22" i="4"/>
  <c r="T16" i="4"/>
  <c r="S14" i="4"/>
  <c r="F18" i="4"/>
  <c r="O20" i="4"/>
  <c r="D17" i="4"/>
  <c r="D22" i="4"/>
  <c r="AG22" i="4"/>
  <c r="O17" i="4"/>
  <c r="AA19" i="4"/>
  <c r="F14" i="4"/>
  <c r="Y22" i="4"/>
  <c r="D16" i="4"/>
  <c r="S20" i="4"/>
  <c r="AM19" i="4"/>
  <c r="H17" i="4"/>
  <c r="R17" i="4"/>
  <c r="Z14" i="4"/>
  <c r="Q19" i="4"/>
  <c r="AL20" i="4"/>
  <c r="AM21" i="4"/>
  <c r="G17" i="4"/>
  <c r="R16" i="4"/>
  <c r="Z20" i="4"/>
  <c r="P22" i="4"/>
  <c r="H14" i="4"/>
  <c r="U17" i="4"/>
  <c r="W17" i="4"/>
  <c r="M19" i="4"/>
  <c r="O14" i="4"/>
  <c r="L18" i="4"/>
  <c r="AG18" i="4"/>
  <c r="M18" i="4"/>
  <c r="Y16" i="4"/>
  <c r="C15" i="4"/>
  <c r="V14" i="4"/>
  <c r="F15" i="4"/>
  <c r="L15" i="4"/>
  <c r="AK22" i="4"/>
  <c r="F20" i="4"/>
  <c r="P18" i="4"/>
  <c r="V15" i="4"/>
  <c r="N21" i="4"/>
  <c r="AG19" i="4"/>
  <c r="AK15" i="4"/>
  <c r="E18" i="4"/>
  <c r="P17" i="4"/>
  <c r="U21" i="4"/>
  <c r="M17" i="4"/>
  <c r="C20" i="4"/>
  <c r="R20" i="4"/>
  <c r="AL21" i="4"/>
  <c r="AJ16" i="4"/>
  <c r="C17" i="4"/>
  <c r="AB19" i="4"/>
  <c r="S16" i="4"/>
  <c r="AB21" i="4"/>
  <c r="Y15" i="4"/>
  <c r="AA15" i="4"/>
  <c r="AM18" i="4"/>
  <c r="H21" i="4"/>
  <c r="AL17" i="4"/>
  <c r="AG21" i="4"/>
  <c r="L21" i="4"/>
  <c r="W21" i="4"/>
  <c r="AD15" i="4"/>
  <c r="L19" i="4"/>
  <c r="Y14" i="4"/>
  <c r="R19" i="4"/>
  <c r="K15" i="4"/>
  <c r="L17" i="4"/>
  <c r="C16" i="4"/>
  <c r="E16" i="4"/>
  <c r="M21" i="4"/>
  <c r="AI14" i="4"/>
  <c r="J21" i="4"/>
  <c r="N17" i="4"/>
  <c r="C19" i="4"/>
  <c r="AH19" i="4"/>
  <c r="M20" i="4"/>
  <c r="AK26" i="4" l="1"/>
  <c r="AK27" i="4" s="1"/>
  <c r="AH26" i="4"/>
  <c r="AH27" i="4" s="1"/>
  <c r="AO27" i="4" s="1"/>
  <c r="AG26" i="4"/>
  <c r="AG27" i="4" s="1"/>
  <c r="E26" i="4"/>
  <c r="E27" i="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07EBC17-F542-4139-A06B-57E37E2BAA2A}" name="Connection" type="1" refreshedVersion="0" deleted="1" saveData="1">
    <dbPr connection="" command=""/>
  </connection>
</connections>
</file>

<file path=xl/sharedStrings.xml><?xml version="1.0" encoding="utf-8"?>
<sst xmlns="http://schemas.openxmlformats.org/spreadsheetml/2006/main" count="139" uniqueCount="66">
  <si>
    <t>Location_Code</t>
  </si>
  <si>
    <t>Sampled_Date_Time</t>
  </si>
  <si>
    <t>EQL</t>
  </si>
  <si>
    <t>Alkalinity (Bicarbonate) as CaCO3</t>
  </si>
  <si>
    <t>Alkalinity (Total) as CaCO3</t>
  </si>
  <si>
    <t>Anions Total</t>
  </si>
  <si>
    <t>Calcium (Filtered)</t>
  </si>
  <si>
    <t>Chloride</t>
  </si>
  <si>
    <t>Electrical Conductivity (Lab)</t>
  </si>
  <si>
    <t>Fluoride</t>
  </si>
  <si>
    <t>Ionic Balance</t>
  </si>
  <si>
    <t>Magnesium (Filtered)</t>
  </si>
  <si>
    <t>pH (Lab)</t>
  </si>
  <si>
    <t>Potassium (Filtered)</t>
  </si>
  <si>
    <t>Silicon as Si (Filtered)</t>
  </si>
  <si>
    <t>Sodium (Filtered)</t>
  </si>
  <si>
    <t>Sulphate as SO4 (Filtered)</t>
  </si>
  <si>
    <t>Total Dissolved Solids</t>
  </si>
  <si>
    <t>Arsenic</t>
  </si>
  <si>
    <t>Arsenic (Filtered)</t>
  </si>
  <si>
    <t>Barium</t>
  </si>
  <si>
    <t>Barium (Filtered)</t>
  </si>
  <si>
    <t>Boron</t>
  </si>
  <si>
    <t>Boron (Filtered)</t>
  </si>
  <si>
    <t>Iron</t>
  </si>
  <si>
    <t>Iron (Filtered)</t>
  </si>
  <si>
    <t>Lithium</t>
  </si>
  <si>
    <t>Lithium (Filtered)</t>
  </si>
  <si>
    <t>Manganese</t>
  </si>
  <si>
    <t>Manganese (Filtered)</t>
  </si>
  <si>
    <t>Nickel</t>
  </si>
  <si>
    <t>Nickel (Filtered)</t>
  </si>
  <si>
    <t>Strontium</t>
  </si>
  <si>
    <t>Strontium (Filtered)</t>
  </si>
  <si>
    <t>Zinc</t>
  </si>
  <si>
    <t>Gross alpha</t>
  </si>
  <si>
    <t>Gross beta activity - 40K</t>
  </si>
  <si>
    <t>mg/L</t>
  </si>
  <si>
    <t>meq/L</t>
  </si>
  <si>
    <t>µS/cm</t>
  </si>
  <si>
    <t>%</t>
  </si>
  <si>
    <t>pH_Units</t>
  </si>
  <si>
    <t>Bq/L</t>
  </si>
  <si>
    <t xml:space="preserve"> - </t>
  </si>
  <si>
    <t>&lt;0.001</t>
  </si>
  <si>
    <t>Number of Results</t>
  </si>
  <si>
    <t>Number of Detects</t>
  </si>
  <si>
    <t>Minimum Concentration</t>
  </si>
  <si>
    <t>Minimum Detect</t>
  </si>
  <si>
    <t>Maximum Concentration</t>
  </si>
  <si>
    <t>Maximum Detect</t>
  </si>
  <si>
    <t>Average Concentration</t>
  </si>
  <si>
    <t>Median Concentration</t>
  </si>
  <si>
    <t>Standard Deviation</t>
  </si>
  <si>
    <t>50th percentile</t>
  </si>
  <si>
    <t>75th percentile</t>
  </si>
  <si>
    <t>Statistical Analysis of Gum Ridge Formation baseline water quality</t>
  </si>
  <si>
    <t>Ratio</t>
  </si>
  <si>
    <t>75th percentile exceedance</t>
  </si>
  <si>
    <t>RN41132 (BET-MB022)</t>
  </si>
  <si>
    <t>RN41136 (BET-MB024)</t>
  </si>
  <si>
    <t>Methane</t>
  </si>
  <si>
    <t>Nitrate (as N)</t>
  </si>
  <si>
    <t>Copper</t>
  </si>
  <si>
    <t>&lt;0.01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</si>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</sst>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164" fontId="0" fillId="0" borderId="0" xfId="1" applyFont="1"/>
    <xf numFmtId="0" fontId="3" fillId="0" borderId="0" xfId="0" applyFont="1" applyAlignment="1" applyProtection="1">
      <alignment horizontal="left" vertical="top"/>
      <protection locked="0"/>
    </xf>
    <xf numFmtId="14" fontId="3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textRotation="90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textRotation="90"/>
      <protection locked="0"/>
    </xf>
    <xf numFmtId="14" fontId="5" fillId="0" borderId="1" xfId="0" applyNumberFormat="1" applyFont="1" applyBorder="1" applyAlignment="1" applyProtection="1">
      <alignment horizontal="left" textRotation="90"/>
      <protection locked="0"/>
    </xf>
    <xf numFmtId="49" fontId="5" fillId="0" borderId="1" xfId="0" applyNumberFormat="1" applyFont="1" applyBorder="1" applyAlignment="1" applyProtection="1">
      <alignment horizontal="center" textRotation="90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14" fontId="6" fillId="0" borderId="1" xfId="0" applyNumberFormat="1" applyFont="1" applyBorder="1" applyAlignment="1" applyProtection="1">
      <alignment horizontal="left" vertical="top"/>
      <protection locked="0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14" fontId="5" fillId="0" borderId="3" xfId="0" applyNumberFormat="1" applyFont="1" applyBorder="1" applyAlignment="1" applyProtection="1">
      <alignment horizontal="left" vertical="top"/>
      <protection locked="0"/>
    </xf>
    <xf numFmtId="0" fontId="7" fillId="0" borderId="3" xfId="0" applyFont="1" applyBorder="1" applyAlignment="1">
      <alignment horizontal="center" vertical="top"/>
    </xf>
    <xf numFmtId="0" fontId="6" fillId="0" borderId="2" xfId="0" applyFont="1" applyBorder="1" applyAlignment="1" applyProtection="1">
      <alignment horizontal="left" vertical="top"/>
      <protection locked="0"/>
    </xf>
    <xf numFmtId="14" fontId="6" fillId="0" borderId="2" xfId="0" applyNumberFormat="1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center" vertical="top"/>
      <protection locked="0"/>
    </xf>
    <xf numFmtId="14" fontId="6" fillId="0" borderId="3" xfId="0" applyNumberFormat="1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center" vertical="center" textRotation="90"/>
      <protection locked="0"/>
    </xf>
    <xf numFmtId="0" fontId="6" fillId="0" borderId="1" xfId="0" applyFont="1" applyFill="1" applyBorder="1" applyAlignment="1" applyProtection="1">
      <alignment horizontal="center" vertical="center" textRotation="90"/>
      <protection locked="0"/>
    </xf>
    <xf numFmtId="2" fontId="6" fillId="0" borderId="1" xfId="0" applyNumberFormat="1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center" textRotation="90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5" xfId="5" applyNumberFormat="1" applyFont="1" applyBorder="1" applyAlignment="1" applyProtection="1">
      <alignment horizontal="center" vertical="center"/>
      <protection locked="0"/>
    </xf>
    <xf numFmtId="0" fontId="6" fillId="0" borderId="6" xfId="5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textRotation="90"/>
      <protection locked="0"/>
    </xf>
  </cellXfs>
  <cellStyles count="6">
    <cellStyle name="Currency" xfId="1" builtinId="4"/>
    <cellStyle name="Currency 2" xfId="2" xr:uid="{65E1AF50-8F41-4AFF-8A27-300536FDD4B5}"/>
    <cellStyle name="Currency 3" xfId="4" xr:uid="{B24F745E-A2C5-422A-B149-308718DB0A7D}"/>
    <cellStyle name="Normal" xfId="0" builtinId="0"/>
    <cellStyle name="Normal 2" xfId="3" xr:uid="{A36660AF-C1F1-458C-A19C-15EE92E5588F}"/>
    <cellStyle name="Normal 3" xfId="5" xr:uid="{B6044E20-3128-4103-926A-DB1E4AEE90F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0</xdr:row>
          <xdr:rowOff>0</xdr:rowOff>
        </xdr:from>
        <xdr:to>
          <xdr:col>0</xdr:col>
          <xdr:colOff>733425</xdr:colOff>
          <xdr:row>0</xdr:row>
          <xdr:rowOff>295275</xdr:rowOff>
        </xdr:to>
        <xdr:sp macro="" textlink="">
          <xdr:nvSpPr>
            <xdr:cNvPr id="1025" name="chkNonDetects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0</xdr:row>
          <xdr:rowOff>0</xdr:rowOff>
        </xdr:from>
        <xdr:to>
          <xdr:col>0</xdr:col>
          <xdr:colOff>752475</xdr:colOff>
          <xdr:row>0</xdr:row>
          <xdr:rowOff>257175</xdr:rowOff>
        </xdr:to>
        <xdr:sp macro="" textlink="">
          <xdr:nvSpPr>
            <xdr:cNvPr id="1026" name="chkEqualsGuideline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0</xdr:row>
          <xdr:rowOff>0</xdr:rowOff>
        </xdr:from>
        <xdr:to>
          <xdr:col>1</xdr:col>
          <xdr:colOff>104775</xdr:colOff>
          <xdr:row>0</xdr:row>
          <xdr:rowOff>657225</xdr:rowOff>
        </xdr:to>
        <xdr:sp macro="" textlink="">
          <xdr:nvSpPr>
            <xdr:cNvPr id="1027" name="cmdFormatExceedances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disableRefresh="1" backgroundRefresh="0" connectionId="1" xr16:uid="{54CF51A9-2936-4FAA-8A5F-2F54FAD1EC59}" autoFormatId="16" applyNumberFormats="0" applyBorderFormats="0" applyFontFormats="1" applyPatternFormats="1" applyAlignmentFormats="0" applyWidthHeightFormats="0">
  <queryTableRefresh headersInLastRefresh="0" nextId="157">
    <queryTableFields count="39">
      <queryTableField id="1" name="ActionLevelSource"/>
      <queryTableField id="3" name="AA"/>
      <queryTableField id="17" name="Col14"/>
      <queryTableField id="20" name="Col17"/>
      <queryTableField id="22" name="Col19"/>
      <queryTableField id="25" name="Col22"/>
      <queryTableField id="28" name="Col25"/>
      <queryTableField id="30" name="Col27"/>
      <queryTableField id="31" name="Col28"/>
      <queryTableField id="33" name="Col30"/>
      <queryTableField id="35" name="Col32"/>
      <queryTableField id="41" name="Col38"/>
      <queryTableField id="43" name="Col40"/>
      <queryTableField id="46" name="Col43"/>
      <queryTableField id="47" name="Col44"/>
      <queryTableField id="49" name="Col46"/>
      <queryTableField id="51" name="Col48"/>
      <queryTableField id="58" name="Col55"/>
      <queryTableField id="59" name="Col56"/>
      <queryTableField id="60" name="Col57"/>
      <queryTableField id="61" name="Col58"/>
      <queryTableField id="64" name="Col61"/>
      <queryTableField id="65" name="Col62"/>
      <queryTableField id="156" dataBound="0" fillFormulas="1"/>
      <queryTableField id="74" name="Col71"/>
      <queryTableField id="75" name="Col72"/>
      <queryTableField id="78" name="Col75"/>
      <queryTableField id="79" name="Col76"/>
      <queryTableField id="80" name="Col77"/>
      <queryTableField id="81" name="Col78"/>
      <queryTableField id="155" dataBound="0" fillFormulas="1"/>
      <queryTableField id="154" dataBound="0" fillFormulas="1"/>
      <queryTableField id="86" name="Col83"/>
      <queryTableField id="87" name="Col84"/>
      <queryTableField id="92" name="Col89"/>
      <queryTableField id="93" name="Col90"/>
      <queryTableField id="102" name="Col99"/>
      <queryTableField id="137" name="Col134"/>
      <queryTableField id="138" name="Col135"/>
    </queryTableFields>
    <queryTableDeletedFields count="116">
      <deletedField name="Col1"/>
      <deletedField name="Col2"/>
      <deletedField name="Col3"/>
      <deletedField name="Col4"/>
      <deletedField name="Col5"/>
      <deletedField name="Col6"/>
      <deletedField name="Col7"/>
      <deletedField name="Col8"/>
      <deletedField name="Col9"/>
      <deletedField name="Col10"/>
      <deletedField name="Col11"/>
      <deletedField name="Col12"/>
      <deletedField name="Col13"/>
      <deletedField name="Col15"/>
      <deletedField name="Col16"/>
      <deletedField name="Col18"/>
      <deletedField name="Col21"/>
      <deletedField name="Col26"/>
      <deletedField name="Col29"/>
      <deletedField name="Col31"/>
      <deletedField name="Col37"/>
      <deletedField name="Col39"/>
      <deletedField name="Col41"/>
      <deletedField name="Col51"/>
      <deletedField name="Col52"/>
      <deletedField name="Col53"/>
      <deletedField name="Col54"/>
      <deletedField name="Col45"/>
      <deletedField name="Col42"/>
      <deletedField name="Col59"/>
      <deletedField name="Col60"/>
      <deletedField name="Col67"/>
      <deletedField name="Col68"/>
      <deletedField name="Col81"/>
      <deletedField name="Col82"/>
      <deletedField name="Col63"/>
      <deletedField name="Col64"/>
      <deletedField name="Col65"/>
      <deletedField name="Col70"/>
      <deletedField name="Col66"/>
      <deletedField name="Col91"/>
      <deletedField name="Col92"/>
      <deletedField name="Col93"/>
      <deletedField name="Col94"/>
      <deletedField name="Col95"/>
      <deletedField name="Col96"/>
      <deletedField name="Col97"/>
      <deletedField name="Col98"/>
      <deletedField name="Col85"/>
      <deletedField name="Col86"/>
      <deletedField name="Col87"/>
      <deletedField name="Col88"/>
      <deletedField name="Col79"/>
      <deletedField name="Col80"/>
      <deletedField name="Col73"/>
      <deletedField name="Col49"/>
      <deletedField name="Col50"/>
      <deletedField name="Col103"/>
      <deletedField name="Col104"/>
      <deletedField name="Col105"/>
      <deletedField name="Col106"/>
      <deletedField name="Col107"/>
      <deletedField name="Col108"/>
      <deletedField name="Col109"/>
      <deletedField name="Col110"/>
      <deletedField name="Col111"/>
      <deletedField name="Col112"/>
      <deletedField name="Col113"/>
      <deletedField name="Col114"/>
      <deletedField name="Col115"/>
      <deletedField name="Col116"/>
      <deletedField name="Col117"/>
      <deletedField name="Col118"/>
      <deletedField name="Col119"/>
      <deletedField name="Col120"/>
      <deletedField name="Col121"/>
      <deletedField name="Col122"/>
      <deletedField name="Col123"/>
      <deletedField name="Col124"/>
      <deletedField name="Col125"/>
      <deletedField name="Col126"/>
      <deletedField name="Col127"/>
      <deletedField name="Col128"/>
      <deletedField name="Col129"/>
      <deletedField name="Col130"/>
      <deletedField name="Col131"/>
      <deletedField name="Col132"/>
      <deletedField name="Col133"/>
      <deletedField name="Col136"/>
      <deletedField name="Col137"/>
      <deletedField name="Col138"/>
      <deletedField name="Col139"/>
      <deletedField name="Col140"/>
      <deletedField name="Col141"/>
      <deletedField name="Col142"/>
      <deletedField name="Col143"/>
      <deletedField name="Col144"/>
      <deletedField name="Col145"/>
      <deletedField name="Col146"/>
      <deletedField name="Col147"/>
      <deletedField name="Col148"/>
      <deletedField name="Col149"/>
      <deletedField name="Col101"/>
      <deletedField name="Col102"/>
      <deletedField name="Col74"/>
      <deletedField name="Col34"/>
      <deletedField name="Col35"/>
      <deletedField name="Col36"/>
      <deletedField name="Col69"/>
      <deletedField name="A"/>
      <deletedField name="Col100"/>
      <deletedField name="Col47"/>
      <deletedField name="Col33"/>
      <deletedField name="Col23"/>
      <deletedField name="Col20"/>
      <deletedField name="Col24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a" disableRefresh="1" backgroundRefresh="0" connectionId="1" xr16:uid="{748DD086-FBE5-4091-8DF2-5427D06AB50A}" autoFormatId="16" applyNumberFormats="0" applyBorderFormats="0" applyFontFormats="1" applyPatternFormats="1" applyAlignmentFormats="0" applyWidthHeightFormats="0">
  <queryTableRefresh nextId="157">
    <queryTableFields count="39">
      <queryTableField id="1" name="Location_Code"/>
      <queryTableField id="3" name="Sampled_Date_Time"/>
      <queryTableField id="17" name="Col14"/>
      <queryTableField id="20" name="Col17"/>
      <queryTableField id="22" name="Col19"/>
      <queryTableField id="25" name="Col22"/>
      <queryTableField id="28" name="Col25"/>
      <queryTableField id="30" name="Col27"/>
      <queryTableField id="31" name="Col28"/>
      <queryTableField id="33" name="Col30"/>
      <queryTableField id="35" name="Col32"/>
      <queryTableField id="41" name="Col38"/>
      <queryTableField id="43" name="Col40"/>
      <queryTableField id="46" name="Col43"/>
      <queryTableField id="47" name="Col44"/>
      <queryTableField id="49" name="Col46"/>
      <queryTableField id="51" name="Col48"/>
      <queryTableField id="58" name="Col55"/>
      <queryTableField id="59" name="Col56"/>
      <queryTableField id="60" name="Col57"/>
      <queryTableField id="61" name="Col58"/>
      <queryTableField id="64" name="Col61"/>
      <queryTableField id="65" name="Col62"/>
      <queryTableField id="156" dataBound="0" fillFormulas="1"/>
      <queryTableField id="74" name="Col71"/>
      <queryTableField id="75" name="Col72"/>
      <queryTableField id="78" name="Col75"/>
      <queryTableField id="79" name="Col76"/>
      <queryTableField id="80" name="Col77"/>
      <queryTableField id="81" name="Col78"/>
      <queryTableField id="155" dataBound="0" fillFormulas="1"/>
      <queryTableField id="154" dataBound="0" fillFormulas="1"/>
      <queryTableField id="86" name="Col83"/>
      <queryTableField id="87" name="Col84"/>
      <queryTableField id="92" name="Col89"/>
      <queryTableField id="93" name="Col90"/>
      <queryTableField id="102" name="Col99"/>
      <queryTableField id="137" name="Col134"/>
      <queryTableField id="138" name="Col135"/>
    </queryTableFields>
    <queryTableDeletedFields count="116">
      <deletedField name="Col1"/>
      <deletedField name="Col2"/>
      <deletedField name="Col3"/>
      <deletedField name="Col4"/>
      <deletedField name="Col5"/>
      <deletedField name="Col6"/>
      <deletedField name="Col7"/>
      <deletedField name="Col8"/>
      <deletedField name="Col9"/>
      <deletedField name="Col10"/>
      <deletedField name="Col11"/>
      <deletedField name="Col12"/>
      <deletedField name="Col13"/>
      <deletedField name="Col15"/>
      <deletedField name="Col16"/>
      <deletedField name="Col18"/>
      <deletedField name="Col21"/>
      <deletedField name="Col26"/>
      <deletedField name="Col29"/>
      <deletedField name="Col31"/>
      <deletedField name="Col37"/>
      <deletedField name="Col39"/>
      <deletedField name="Col41"/>
      <deletedField name="Col51"/>
      <deletedField name="Col52"/>
      <deletedField name="Col53"/>
      <deletedField name="Col54"/>
      <deletedField name="Col45"/>
      <deletedField name="Col42"/>
      <deletedField name="Col59"/>
      <deletedField name="Col60"/>
      <deletedField name="Col67"/>
      <deletedField name="Col68"/>
      <deletedField name="Col81"/>
      <deletedField name="Col82"/>
      <deletedField name="Col63"/>
      <deletedField name="Col64"/>
      <deletedField name="Col65"/>
      <deletedField name="Col70"/>
      <deletedField name="Col66"/>
      <deletedField name="Col91"/>
      <deletedField name="Col92"/>
      <deletedField name="Col93"/>
      <deletedField name="Col94"/>
      <deletedField name="Col95"/>
      <deletedField name="Col96"/>
      <deletedField name="Col97"/>
      <deletedField name="Col98"/>
      <deletedField name="Col85"/>
      <deletedField name="Col86"/>
      <deletedField name="Col87"/>
      <deletedField name="Col88"/>
      <deletedField name="Col79"/>
      <deletedField name="Col80"/>
      <deletedField name="Col73"/>
      <deletedField name="Col49"/>
      <deletedField name="Col50"/>
      <deletedField name="Col103"/>
      <deletedField name="Col104"/>
      <deletedField name="Col105"/>
      <deletedField name="Col106"/>
      <deletedField name="Col107"/>
      <deletedField name="Col108"/>
      <deletedField name="Col109"/>
      <deletedField name="Col110"/>
      <deletedField name="Col111"/>
      <deletedField name="Col112"/>
      <deletedField name="Col113"/>
      <deletedField name="Col114"/>
      <deletedField name="Col115"/>
      <deletedField name="Col116"/>
      <deletedField name="Col117"/>
      <deletedField name="Col118"/>
      <deletedField name="Col119"/>
      <deletedField name="Col120"/>
      <deletedField name="Col121"/>
      <deletedField name="Col122"/>
      <deletedField name="Col123"/>
      <deletedField name="Col124"/>
      <deletedField name="Col125"/>
      <deletedField name="Col126"/>
      <deletedField name="Col127"/>
      <deletedField name="Col128"/>
      <deletedField name="Col129"/>
      <deletedField name="Col130"/>
      <deletedField name="Col131"/>
      <deletedField name="Col132"/>
      <deletedField name="Col133"/>
      <deletedField name="Col136"/>
      <deletedField name="Col137"/>
      <deletedField name="Col138"/>
      <deletedField name="Col139"/>
      <deletedField name="Col140"/>
      <deletedField name="Col141"/>
      <deletedField name="Col142"/>
      <deletedField name="Col143"/>
      <deletedField name="Col144"/>
      <deletedField name="Col145"/>
      <deletedField name="Col146"/>
      <deletedField name="Col147"/>
      <deletedField name="Col148"/>
      <deletedField name="Col149"/>
      <deletedField name="Col101"/>
      <deletedField name="Col102"/>
      <deletedField name="Col74"/>
      <deletedField name="Col34"/>
      <deletedField name="Col35"/>
      <deletedField name="Col36"/>
      <deletedField name="Col69"/>
      <deletedField name="Alternative_Name"/>
      <deletedField name="Col100"/>
      <deletedField name="Col47"/>
      <deletedField name="Col33"/>
      <deletedField name="Col23"/>
      <deletedField name="Col20"/>
      <deletedField name="Col24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12" Type="http://schemas.openxmlformats.org/officeDocument/2006/relationships/queryTable" Target="../queryTables/query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queryTable" Target="../queryTables/queryTable1.xml"/><Relationship Id="rId5" Type="http://schemas.openxmlformats.org/officeDocument/2006/relationships/control" Target="../activeX/activeX1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91925-0683-4A86-8C58-74B8FD0D24D3}">
  <sheetPr codeName="Sheet5"/>
  <dimension ref="A1:AO28"/>
  <sheetViews>
    <sheetView tabSelected="1" defaultGridColor="0" colorId="23" zoomScaleNormal="100" workbookViewId="0">
      <pane xSplit="2" ySplit="3" topLeftCell="C10" activePane="bottomRight" state="frozen"/>
      <selection pane="topRight" activeCell="D1" sqref="D1"/>
      <selection pane="bottomLeft" activeCell="A7" sqref="A7"/>
      <selection pane="bottomRight" activeCell="O39" sqref="O39"/>
    </sheetView>
  </sheetViews>
  <sheetFormatPr defaultRowHeight="15" customHeight="1" x14ac:dyDescent="0.2"/>
  <cols>
    <col min="1" max="1" width="23.28515625" style="2" customWidth="1"/>
    <col min="2" max="2" width="20.7109375" style="3" customWidth="1"/>
    <col min="3" max="23" width="7.7109375" style="5" customWidth="1"/>
    <col min="24" max="24" width="9.140625" style="2"/>
    <col min="25" max="30" width="7.7109375" style="5" customWidth="1"/>
    <col min="31" max="31" width="9.140625" style="5"/>
    <col min="32" max="32" width="9.140625" style="2"/>
    <col min="33" max="39" width="7.7109375" style="5" customWidth="1"/>
    <col min="40" max="40" width="9.140625" style="5"/>
    <col min="42" max="16384" width="9.140625" style="2"/>
  </cols>
  <sheetData>
    <row r="1" spans="1:40" s="4" customFormat="1" ht="132" x14ac:dyDescent="0.2">
      <c r="A1" s="7"/>
      <c r="B1" s="8"/>
      <c r="C1" s="9" t="s">
        <v>3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8</v>
      </c>
      <c r="I1" s="9" t="s">
        <v>9</v>
      </c>
      <c r="J1" s="9" t="s">
        <v>10</v>
      </c>
      <c r="K1" s="9" t="s">
        <v>11</v>
      </c>
      <c r="L1" s="9" t="s">
        <v>12</v>
      </c>
      <c r="M1" s="9" t="s">
        <v>13</v>
      </c>
      <c r="N1" s="9" t="s">
        <v>14</v>
      </c>
      <c r="O1" s="9" t="s">
        <v>15</v>
      </c>
      <c r="P1" s="9" t="s">
        <v>16</v>
      </c>
      <c r="Q1" s="9" t="s">
        <v>17</v>
      </c>
      <c r="R1" s="9" t="s">
        <v>18</v>
      </c>
      <c r="S1" s="9" t="s">
        <v>19</v>
      </c>
      <c r="T1" s="9" t="s">
        <v>20</v>
      </c>
      <c r="U1" s="9" t="s">
        <v>21</v>
      </c>
      <c r="V1" s="9" t="s">
        <v>22</v>
      </c>
      <c r="W1" s="9" t="s">
        <v>23</v>
      </c>
      <c r="X1" s="33" t="s">
        <v>63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33" t="s">
        <v>61</v>
      </c>
      <c r="AF1" s="33" t="s">
        <v>62</v>
      </c>
      <c r="AG1" s="9" t="s">
        <v>30</v>
      </c>
      <c r="AH1" s="9" t="s">
        <v>31</v>
      </c>
      <c r="AI1" s="9" t="s">
        <v>32</v>
      </c>
      <c r="AJ1" s="9" t="s">
        <v>33</v>
      </c>
      <c r="AK1" s="9" t="s">
        <v>34</v>
      </c>
      <c r="AL1" s="9" t="s">
        <v>35</v>
      </c>
      <c r="AM1" s="9" t="s">
        <v>36</v>
      </c>
      <c r="AN1" s="9" t="s">
        <v>36</v>
      </c>
    </row>
    <row r="2" spans="1:40" ht="15" customHeight="1" thickBot="1" x14ac:dyDescent="0.25">
      <c r="A2" s="10"/>
      <c r="B2" s="11"/>
      <c r="C2" s="38" t="s">
        <v>37</v>
      </c>
      <c r="D2" s="38" t="s">
        <v>37</v>
      </c>
      <c r="E2" s="38" t="s">
        <v>38</v>
      </c>
      <c r="F2" s="38" t="s">
        <v>37</v>
      </c>
      <c r="G2" s="38" t="s">
        <v>37</v>
      </c>
      <c r="H2" s="38" t="s">
        <v>39</v>
      </c>
      <c r="I2" s="38" t="s">
        <v>37</v>
      </c>
      <c r="J2" s="38" t="s">
        <v>40</v>
      </c>
      <c r="K2" s="38" t="s">
        <v>37</v>
      </c>
      <c r="L2" s="38" t="s">
        <v>41</v>
      </c>
      <c r="M2" s="38" t="s">
        <v>37</v>
      </c>
      <c r="N2" s="38" t="s">
        <v>37</v>
      </c>
      <c r="O2" s="38" t="s">
        <v>37</v>
      </c>
      <c r="P2" s="38" t="s">
        <v>37</v>
      </c>
      <c r="Q2" s="38" t="s">
        <v>37</v>
      </c>
      <c r="R2" s="38" t="s">
        <v>37</v>
      </c>
      <c r="S2" s="38" t="s">
        <v>37</v>
      </c>
      <c r="T2" s="38" t="s">
        <v>37</v>
      </c>
      <c r="U2" s="38" t="s">
        <v>37</v>
      </c>
      <c r="V2" s="38" t="s">
        <v>37</v>
      </c>
      <c r="W2" s="38" t="s">
        <v>37</v>
      </c>
      <c r="X2" s="38" t="s">
        <v>37</v>
      </c>
      <c r="Y2" s="38" t="s">
        <v>37</v>
      </c>
      <c r="Z2" s="38" t="s">
        <v>37</v>
      </c>
      <c r="AA2" s="38" t="s">
        <v>37</v>
      </c>
      <c r="AB2" s="38" t="s">
        <v>37</v>
      </c>
      <c r="AC2" s="38" t="s">
        <v>37</v>
      </c>
      <c r="AD2" s="38" t="s">
        <v>37</v>
      </c>
      <c r="AE2" s="39" t="s">
        <v>37</v>
      </c>
      <c r="AF2" s="39" t="s">
        <v>37</v>
      </c>
      <c r="AG2" s="38" t="s">
        <v>37</v>
      </c>
      <c r="AH2" s="38" t="s">
        <v>37</v>
      </c>
      <c r="AI2" s="38" t="s">
        <v>37</v>
      </c>
      <c r="AJ2" s="38" t="s">
        <v>37</v>
      </c>
      <c r="AK2" s="38" t="s">
        <v>37</v>
      </c>
      <c r="AL2" s="38" t="s">
        <v>42</v>
      </c>
      <c r="AM2" s="38" t="s">
        <v>42</v>
      </c>
      <c r="AN2" s="38" t="s">
        <v>42</v>
      </c>
    </row>
    <row r="3" spans="1:40" ht="15" customHeight="1" thickBot="1" x14ac:dyDescent="0.25">
      <c r="A3" s="10" t="s">
        <v>2</v>
      </c>
      <c r="B3" s="12"/>
      <c r="C3" s="35">
        <v>1</v>
      </c>
      <c r="D3" s="35">
        <v>1</v>
      </c>
      <c r="E3" s="35">
        <v>0.01</v>
      </c>
      <c r="F3" s="35">
        <v>1</v>
      </c>
      <c r="G3" s="35">
        <v>1</v>
      </c>
      <c r="H3" s="35">
        <v>1</v>
      </c>
      <c r="I3" s="35">
        <v>0.1</v>
      </c>
      <c r="J3" s="35">
        <v>0.01</v>
      </c>
      <c r="K3" s="35">
        <v>1</v>
      </c>
      <c r="L3" s="35">
        <v>0.01</v>
      </c>
      <c r="M3" s="35">
        <v>1</v>
      </c>
      <c r="N3" s="35">
        <v>0.05</v>
      </c>
      <c r="O3" s="35">
        <v>1</v>
      </c>
      <c r="P3" s="35">
        <v>1</v>
      </c>
      <c r="Q3" s="35">
        <v>10</v>
      </c>
      <c r="R3" s="35">
        <v>1E-3</v>
      </c>
      <c r="S3" s="35">
        <v>1E-3</v>
      </c>
      <c r="T3" s="35">
        <v>1E-3</v>
      </c>
      <c r="U3" s="35">
        <v>1E-3</v>
      </c>
      <c r="V3" s="35">
        <v>0.05</v>
      </c>
      <c r="W3" s="35">
        <v>0.05</v>
      </c>
      <c r="X3" s="35">
        <v>1E-3</v>
      </c>
      <c r="Y3" s="35">
        <v>0.05</v>
      </c>
      <c r="Z3" s="35">
        <v>0.05</v>
      </c>
      <c r="AA3" s="35">
        <v>1E-3</v>
      </c>
      <c r="AB3" s="35">
        <v>1E-3</v>
      </c>
      <c r="AC3" s="35">
        <v>1E-3</v>
      </c>
      <c r="AD3" s="35">
        <v>1E-3</v>
      </c>
      <c r="AE3" s="40">
        <v>0.01</v>
      </c>
      <c r="AF3" s="40">
        <v>0.01</v>
      </c>
      <c r="AG3" s="35">
        <v>1E-3</v>
      </c>
      <c r="AH3" s="35">
        <v>1E-3</v>
      </c>
      <c r="AI3" s="35">
        <v>1E-3</v>
      </c>
      <c r="AJ3" s="35">
        <v>1E-3</v>
      </c>
      <c r="AK3" s="35">
        <v>5.0000000000000001E-3</v>
      </c>
      <c r="AL3" s="35">
        <v>0.05</v>
      </c>
      <c r="AM3" s="35">
        <v>0.1</v>
      </c>
      <c r="AN3" s="35">
        <v>1.1000000000000001</v>
      </c>
    </row>
    <row r="4" spans="1:40" ht="15" customHeight="1" thickBot="1" x14ac:dyDescent="0.25">
      <c r="A4" s="14" t="s">
        <v>0</v>
      </c>
      <c r="B4" s="15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5" spans="1:40" ht="15" customHeight="1" thickTop="1" x14ac:dyDescent="0.2">
      <c r="A5" s="17" t="s">
        <v>59</v>
      </c>
      <c r="B5" s="18">
        <v>43694.604166666664</v>
      </c>
      <c r="C5" s="19">
        <v>271</v>
      </c>
      <c r="D5" s="19">
        <v>271</v>
      </c>
      <c r="E5" s="19">
        <v>13.7</v>
      </c>
      <c r="F5" s="19">
        <v>109</v>
      </c>
      <c r="G5" s="19">
        <v>159</v>
      </c>
      <c r="H5" s="19">
        <v>1290</v>
      </c>
      <c r="I5" s="19">
        <v>1.6</v>
      </c>
      <c r="J5" s="19">
        <v>1.1599999999999999</v>
      </c>
      <c r="K5" s="19">
        <v>49</v>
      </c>
      <c r="L5" s="19">
        <v>7.36</v>
      </c>
      <c r="M5" s="19">
        <v>15</v>
      </c>
      <c r="N5" s="19">
        <v>8.68</v>
      </c>
      <c r="O5" s="19">
        <v>96</v>
      </c>
      <c r="P5" s="19">
        <v>183</v>
      </c>
      <c r="Q5" s="19">
        <v>762</v>
      </c>
      <c r="R5" s="19">
        <v>4.0000000000000001E-3</v>
      </c>
      <c r="S5" s="19">
        <v>4.0000000000000001E-3</v>
      </c>
      <c r="T5" s="19">
        <v>6.7000000000000004E-2</v>
      </c>
      <c r="U5" s="19">
        <v>6.2E-2</v>
      </c>
      <c r="V5" s="19">
        <v>0.2</v>
      </c>
      <c r="W5" s="19">
        <v>0.25</v>
      </c>
      <c r="X5" s="36">
        <v>7.0000000000000001E-3</v>
      </c>
      <c r="Y5" s="19">
        <v>2.54</v>
      </c>
      <c r="Z5" s="19">
        <v>0.89</v>
      </c>
      <c r="AA5" s="19">
        <v>4.3999999999999997E-2</v>
      </c>
      <c r="AB5" s="19">
        <v>4.9000000000000002E-2</v>
      </c>
      <c r="AC5" s="19">
        <v>7.4999999999999997E-2</v>
      </c>
      <c r="AD5" s="19">
        <v>7.1999999999999995E-2</v>
      </c>
      <c r="AE5" s="34" t="s">
        <v>64</v>
      </c>
      <c r="AF5" s="34">
        <v>0.01</v>
      </c>
      <c r="AG5" s="19">
        <v>2.7E-2</v>
      </c>
      <c r="AH5" s="19">
        <v>2.7E-2</v>
      </c>
      <c r="AI5" s="19">
        <v>0.8</v>
      </c>
      <c r="AJ5" s="19">
        <v>0.80500000000000005</v>
      </c>
      <c r="AK5" s="19">
        <v>7.3999999999999996E-2</v>
      </c>
      <c r="AL5" s="19" t="s">
        <v>43</v>
      </c>
      <c r="AM5" s="19" t="s">
        <v>43</v>
      </c>
      <c r="AN5" s="19" t="s">
        <v>43</v>
      </c>
    </row>
    <row r="6" spans="1:40" ht="15" customHeight="1" x14ac:dyDescent="0.2">
      <c r="A6" s="17" t="s">
        <v>59</v>
      </c>
      <c r="B6" s="11">
        <v>43722.5</v>
      </c>
      <c r="C6" s="13">
        <v>298</v>
      </c>
      <c r="D6" s="13">
        <v>298</v>
      </c>
      <c r="E6" s="13">
        <v>13.6</v>
      </c>
      <c r="F6" s="13">
        <v>94</v>
      </c>
      <c r="G6" s="13">
        <v>151</v>
      </c>
      <c r="H6" s="13">
        <v>1260</v>
      </c>
      <c r="I6" s="13">
        <v>1.5</v>
      </c>
      <c r="J6" s="13">
        <v>4.12</v>
      </c>
      <c r="K6" s="13">
        <v>41</v>
      </c>
      <c r="L6" s="13">
        <v>7.56</v>
      </c>
      <c r="M6" s="13">
        <v>14</v>
      </c>
      <c r="N6" s="13">
        <v>9.42</v>
      </c>
      <c r="O6" s="13">
        <v>94</v>
      </c>
      <c r="P6" s="13">
        <v>162</v>
      </c>
      <c r="Q6" s="13">
        <v>746</v>
      </c>
      <c r="R6" s="13">
        <v>4.0000000000000001E-3</v>
      </c>
      <c r="S6" s="13">
        <v>5.0000000000000001E-3</v>
      </c>
      <c r="T6" s="13">
        <v>6.4000000000000001E-2</v>
      </c>
      <c r="U6" s="13">
        <v>0.06</v>
      </c>
      <c r="V6" s="13">
        <v>0.21</v>
      </c>
      <c r="W6" s="13">
        <v>0.2</v>
      </c>
      <c r="X6" s="36" t="s">
        <v>44</v>
      </c>
      <c r="Y6" s="13">
        <v>0.5</v>
      </c>
      <c r="Z6" s="13">
        <v>0.47</v>
      </c>
      <c r="AA6" s="13">
        <v>4.1000000000000002E-2</v>
      </c>
      <c r="AB6" s="13">
        <v>0.04</v>
      </c>
      <c r="AC6" s="13">
        <v>2.4E-2</v>
      </c>
      <c r="AD6" s="13">
        <v>2.4E-2</v>
      </c>
      <c r="AE6" s="34" t="s">
        <v>64</v>
      </c>
      <c r="AF6" s="34" t="s">
        <v>64</v>
      </c>
      <c r="AG6" s="13">
        <v>5.0000000000000001E-3</v>
      </c>
      <c r="AH6" s="13">
        <v>6.0000000000000001E-3</v>
      </c>
      <c r="AI6" s="13">
        <v>0.77600000000000002</v>
      </c>
      <c r="AJ6" s="13">
        <v>0.75900000000000001</v>
      </c>
      <c r="AK6" s="13">
        <v>0.02</v>
      </c>
      <c r="AL6" s="13" t="s">
        <v>43</v>
      </c>
      <c r="AM6" s="13" t="s">
        <v>43</v>
      </c>
      <c r="AN6" s="13" t="s">
        <v>43</v>
      </c>
    </row>
    <row r="7" spans="1:40" ht="15" customHeight="1" x14ac:dyDescent="0.2">
      <c r="A7" s="17" t="s">
        <v>59</v>
      </c>
      <c r="B7" s="11">
        <v>43754.597222222219</v>
      </c>
      <c r="C7" s="13">
        <v>292</v>
      </c>
      <c r="D7" s="13">
        <v>292</v>
      </c>
      <c r="E7" s="13">
        <v>13.4</v>
      </c>
      <c r="F7" s="13">
        <v>86</v>
      </c>
      <c r="G7" s="13">
        <v>166</v>
      </c>
      <c r="H7" s="13">
        <v>1260</v>
      </c>
      <c r="I7" s="13">
        <v>1.4</v>
      </c>
      <c r="J7" s="13">
        <v>5.35</v>
      </c>
      <c r="K7" s="13">
        <v>40</v>
      </c>
      <c r="L7" s="13">
        <v>7.5</v>
      </c>
      <c r="M7" s="13">
        <v>14</v>
      </c>
      <c r="N7" s="13">
        <v>9.6199999999999992</v>
      </c>
      <c r="O7" s="13">
        <v>94</v>
      </c>
      <c r="P7" s="13">
        <v>138</v>
      </c>
      <c r="Q7" s="13">
        <v>638</v>
      </c>
      <c r="R7" s="13">
        <v>5.0000000000000001E-3</v>
      </c>
      <c r="S7" s="13">
        <v>4.0000000000000001E-3</v>
      </c>
      <c r="T7" s="13">
        <v>6.3E-2</v>
      </c>
      <c r="U7" s="13">
        <v>6.2E-2</v>
      </c>
      <c r="V7" s="13">
        <v>0.22</v>
      </c>
      <c r="W7" s="13">
        <v>0.21</v>
      </c>
      <c r="X7" s="36" t="s">
        <v>44</v>
      </c>
      <c r="Y7" s="13">
        <v>0.67</v>
      </c>
      <c r="Z7" s="13">
        <v>0.6</v>
      </c>
      <c r="AA7" s="13">
        <v>4.2999999999999997E-2</v>
      </c>
      <c r="AB7" s="13">
        <v>0.04</v>
      </c>
      <c r="AC7" s="13">
        <v>1.9E-2</v>
      </c>
      <c r="AD7" s="13">
        <v>1.7000000000000001E-2</v>
      </c>
      <c r="AE7" s="34" t="s">
        <v>64</v>
      </c>
      <c r="AF7" s="34" t="s">
        <v>64</v>
      </c>
      <c r="AG7" s="13">
        <v>4.0000000000000001E-3</v>
      </c>
      <c r="AH7" s="13">
        <v>3.0000000000000001E-3</v>
      </c>
      <c r="AI7" s="13">
        <v>0.77800000000000002</v>
      </c>
      <c r="AJ7" s="13">
        <v>0.72</v>
      </c>
      <c r="AK7" s="13">
        <v>1.0999999999999999E-2</v>
      </c>
      <c r="AL7" s="13">
        <v>1.1200000000000001</v>
      </c>
      <c r="AM7" s="13">
        <v>0.35</v>
      </c>
      <c r="AN7" s="13">
        <v>0.35</v>
      </c>
    </row>
    <row r="8" spans="1:40" ht="15" customHeight="1" x14ac:dyDescent="0.2">
      <c r="A8" s="17" t="s">
        <v>59</v>
      </c>
      <c r="B8" s="11">
        <v>43754.601388888892</v>
      </c>
      <c r="C8" s="13">
        <v>292</v>
      </c>
      <c r="D8" s="13">
        <v>292</v>
      </c>
      <c r="E8" s="13">
        <v>13.3</v>
      </c>
      <c r="F8" s="13">
        <v>84</v>
      </c>
      <c r="G8" s="13">
        <v>164</v>
      </c>
      <c r="H8" s="13">
        <v>1260</v>
      </c>
      <c r="I8" s="13">
        <v>1.4</v>
      </c>
      <c r="J8" s="13">
        <v>6.22</v>
      </c>
      <c r="K8" s="13">
        <v>39</v>
      </c>
      <c r="L8" s="13">
        <v>7.48</v>
      </c>
      <c r="M8" s="13">
        <v>13</v>
      </c>
      <c r="N8" s="13">
        <v>9.52</v>
      </c>
      <c r="O8" s="13">
        <v>92</v>
      </c>
      <c r="P8" s="13">
        <v>136</v>
      </c>
      <c r="Q8" s="13">
        <v>630</v>
      </c>
      <c r="R8" s="13">
        <v>5.0000000000000001E-3</v>
      </c>
      <c r="S8" s="13">
        <v>4.0000000000000001E-3</v>
      </c>
      <c r="T8" s="13">
        <v>7.6999999999999999E-2</v>
      </c>
      <c r="U8" s="13">
        <v>0.06</v>
      </c>
      <c r="V8" s="13">
        <v>0.22</v>
      </c>
      <c r="W8" s="13">
        <v>0.2</v>
      </c>
      <c r="X8" s="36">
        <v>1E-3</v>
      </c>
      <c r="Y8" s="13">
        <v>0.69</v>
      </c>
      <c r="Z8" s="13">
        <v>0.53</v>
      </c>
      <c r="AA8" s="13">
        <v>4.8000000000000001E-2</v>
      </c>
      <c r="AB8" s="13">
        <v>3.7999999999999999E-2</v>
      </c>
      <c r="AC8" s="13">
        <v>2.1000000000000001E-2</v>
      </c>
      <c r="AD8" s="13">
        <v>1.6E-2</v>
      </c>
      <c r="AE8" s="34" t="s">
        <v>64</v>
      </c>
      <c r="AF8" s="34">
        <v>0.03</v>
      </c>
      <c r="AG8" s="13">
        <v>8.0000000000000002E-3</v>
      </c>
      <c r="AH8" s="13">
        <v>4.0000000000000001E-3</v>
      </c>
      <c r="AI8" s="13">
        <v>0.92400000000000004</v>
      </c>
      <c r="AJ8" s="13">
        <v>0.69399999999999995</v>
      </c>
      <c r="AK8" s="13">
        <v>2.5999999999999999E-2</v>
      </c>
      <c r="AL8" s="13">
        <v>1.1599999999999999</v>
      </c>
      <c r="AM8" s="13">
        <v>0.37</v>
      </c>
      <c r="AN8" s="13">
        <v>0.37</v>
      </c>
    </row>
    <row r="9" spans="1:40" ht="15" customHeight="1" x14ac:dyDescent="0.2">
      <c r="A9" s="17" t="s">
        <v>59</v>
      </c>
      <c r="B9" s="11">
        <v>43795.5625</v>
      </c>
      <c r="C9" s="13">
        <v>284</v>
      </c>
      <c r="D9" s="13">
        <v>284</v>
      </c>
      <c r="E9" s="13">
        <v>13</v>
      </c>
      <c r="F9" s="13">
        <v>84</v>
      </c>
      <c r="G9" s="13">
        <v>164</v>
      </c>
      <c r="H9" s="13">
        <v>1220</v>
      </c>
      <c r="I9" s="13">
        <v>1.4</v>
      </c>
      <c r="J9" s="13">
        <v>2.37</v>
      </c>
      <c r="K9" s="13">
        <v>42</v>
      </c>
      <c r="L9" s="13">
        <v>7.58</v>
      </c>
      <c r="M9" s="13">
        <v>15</v>
      </c>
      <c r="N9" s="13">
        <v>10.199999999999999</v>
      </c>
      <c r="O9" s="13">
        <v>101</v>
      </c>
      <c r="P9" s="13">
        <v>131</v>
      </c>
      <c r="Q9" s="13">
        <v>746</v>
      </c>
      <c r="R9" s="13">
        <v>6.0000000000000001E-3</v>
      </c>
      <c r="S9" s="13">
        <v>5.0000000000000001E-3</v>
      </c>
      <c r="T9" s="13">
        <v>6.6000000000000003E-2</v>
      </c>
      <c r="U9" s="13">
        <v>6.3E-2</v>
      </c>
      <c r="V9" s="13">
        <v>0.21</v>
      </c>
      <c r="W9" s="13">
        <v>0.22</v>
      </c>
      <c r="X9" s="36">
        <v>2E-3</v>
      </c>
      <c r="Y9" s="13">
        <v>1.74</v>
      </c>
      <c r="Z9" s="13">
        <v>1.59</v>
      </c>
      <c r="AA9" s="13">
        <v>4.2999999999999997E-2</v>
      </c>
      <c r="AB9" s="13">
        <v>4.4999999999999998E-2</v>
      </c>
      <c r="AC9" s="13">
        <v>2.4E-2</v>
      </c>
      <c r="AD9" s="13">
        <v>2.4E-2</v>
      </c>
      <c r="AE9" s="34" t="s">
        <v>64</v>
      </c>
      <c r="AF9" s="34" t="s">
        <v>64</v>
      </c>
      <c r="AG9" s="13">
        <v>8.0000000000000002E-3</v>
      </c>
      <c r="AH9" s="13">
        <v>2E-3</v>
      </c>
      <c r="AI9" s="13">
        <v>0.81499999999999995</v>
      </c>
      <c r="AJ9" s="13">
        <v>0.80200000000000005</v>
      </c>
      <c r="AK9" s="13">
        <v>2.5999999999999999E-2</v>
      </c>
      <c r="AL9" s="13">
        <v>1.7</v>
      </c>
      <c r="AM9" s="13">
        <v>0.68</v>
      </c>
      <c r="AN9" s="13">
        <v>0.68</v>
      </c>
    </row>
    <row r="10" spans="1:40" ht="15" customHeight="1" x14ac:dyDescent="0.2">
      <c r="A10" s="17" t="s">
        <v>59</v>
      </c>
      <c r="B10" s="11">
        <v>43816.5625</v>
      </c>
      <c r="C10" s="13">
        <v>328</v>
      </c>
      <c r="D10" s="13">
        <v>328</v>
      </c>
      <c r="E10" s="13">
        <v>14.3</v>
      </c>
      <c r="F10" s="13">
        <v>82</v>
      </c>
      <c r="G10" s="13">
        <v>158</v>
      </c>
      <c r="H10" s="13">
        <v>1250</v>
      </c>
      <c r="I10" s="13">
        <v>1.4</v>
      </c>
      <c r="J10" s="13">
        <v>7.94</v>
      </c>
      <c r="K10" s="13">
        <v>38</v>
      </c>
      <c r="L10" s="13">
        <v>7.82</v>
      </c>
      <c r="M10" s="13">
        <v>16</v>
      </c>
      <c r="N10" s="13">
        <v>10.4</v>
      </c>
      <c r="O10" s="13">
        <v>105</v>
      </c>
      <c r="P10" s="13">
        <v>158</v>
      </c>
      <c r="Q10" s="13">
        <v>744</v>
      </c>
      <c r="R10" s="13">
        <v>4.0000000000000001E-3</v>
      </c>
      <c r="S10" s="13">
        <v>3.0000000000000001E-3</v>
      </c>
      <c r="T10" s="13">
        <v>5.8000000000000003E-2</v>
      </c>
      <c r="U10" s="13">
        <v>4.5999999999999999E-2</v>
      </c>
      <c r="V10" s="13">
        <v>0.22</v>
      </c>
      <c r="W10" s="13">
        <v>0.23</v>
      </c>
      <c r="X10" s="36" t="s">
        <v>44</v>
      </c>
      <c r="Y10" s="13">
        <v>1.97</v>
      </c>
      <c r="Z10" s="13">
        <v>0.6</v>
      </c>
      <c r="AA10" s="13">
        <v>4.2000000000000003E-2</v>
      </c>
      <c r="AB10" s="13">
        <v>3.6999999999999998E-2</v>
      </c>
      <c r="AC10" s="13">
        <v>2.9000000000000001E-2</v>
      </c>
      <c r="AD10" s="13">
        <v>2.1000000000000001E-2</v>
      </c>
      <c r="AE10" s="34">
        <v>0.01</v>
      </c>
      <c r="AF10" s="34" t="s">
        <v>64</v>
      </c>
      <c r="AG10" s="13">
        <v>5.0000000000000001E-3</v>
      </c>
      <c r="AH10" s="13">
        <v>2E-3</v>
      </c>
      <c r="AI10" s="13">
        <v>0.752</v>
      </c>
      <c r="AJ10" s="13">
        <v>0.63400000000000001</v>
      </c>
      <c r="AK10" s="13">
        <v>2.1000000000000001E-2</v>
      </c>
      <c r="AL10" s="13">
        <v>1.43</v>
      </c>
      <c r="AM10" s="13">
        <v>0.52</v>
      </c>
      <c r="AN10" s="13">
        <v>0.52</v>
      </c>
    </row>
    <row r="11" spans="1:40" ht="15" customHeight="1" x14ac:dyDescent="0.2">
      <c r="A11" s="17" t="s">
        <v>59</v>
      </c>
      <c r="B11" s="11">
        <v>43915.5625</v>
      </c>
      <c r="C11" s="13">
        <v>307</v>
      </c>
      <c r="D11" s="13">
        <v>307</v>
      </c>
      <c r="E11" s="13">
        <v>13.8</v>
      </c>
      <c r="F11" s="13">
        <v>87</v>
      </c>
      <c r="G11" s="13">
        <v>174</v>
      </c>
      <c r="H11" s="13">
        <v>1170</v>
      </c>
      <c r="I11" s="13">
        <v>1.4</v>
      </c>
      <c r="J11" s="13">
        <v>7</v>
      </c>
      <c r="K11" s="13">
        <v>38</v>
      </c>
      <c r="L11" s="13">
        <v>7.36</v>
      </c>
      <c r="M11" s="13">
        <v>15</v>
      </c>
      <c r="N11" s="13">
        <v>10.199999999999999</v>
      </c>
      <c r="O11" s="13">
        <v>95</v>
      </c>
      <c r="P11" s="13">
        <v>132</v>
      </c>
      <c r="Q11" s="13">
        <v>683</v>
      </c>
      <c r="R11" s="13">
        <v>6.0000000000000001E-3</v>
      </c>
      <c r="S11" s="13">
        <v>5.0000000000000001E-3</v>
      </c>
      <c r="T11" s="13">
        <v>6.0999999999999999E-2</v>
      </c>
      <c r="U11" s="13">
        <v>6.2E-2</v>
      </c>
      <c r="V11" s="13">
        <v>0.18</v>
      </c>
      <c r="W11" s="13">
        <v>0.2</v>
      </c>
      <c r="X11" s="36">
        <v>2E-3</v>
      </c>
      <c r="Y11" s="13">
        <v>1.07</v>
      </c>
      <c r="Z11" s="13">
        <v>1.02</v>
      </c>
      <c r="AA11" s="13">
        <v>3.9E-2</v>
      </c>
      <c r="AB11" s="13">
        <v>4.3999999999999997E-2</v>
      </c>
      <c r="AC11" s="13">
        <v>1.7000000000000001E-2</v>
      </c>
      <c r="AD11" s="13">
        <v>1.4999999999999999E-2</v>
      </c>
      <c r="AE11" s="34" t="s">
        <v>64</v>
      </c>
      <c r="AF11" s="34" t="s">
        <v>64</v>
      </c>
      <c r="AG11" s="13">
        <v>6.0000000000000001E-3</v>
      </c>
      <c r="AH11" s="13">
        <v>6.0000000000000001E-3</v>
      </c>
      <c r="AI11" s="13">
        <v>0.73699999999999999</v>
      </c>
      <c r="AJ11" s="13">
        <v>0.73599999999999999</v>
      </c>
      <c r="AK11" s="13">
        <v>2.7E-2</v>
      </c>
      <c r="AL11" s="13" t="s">
        <v>43</v>
      </c>
      <c r="AM11" s="13" t="s">
        <v>43</v>
      </c>
      <c r="AN11" s="13" t="s">
        <v>43</v>
      </c>
    </row>
    <row r="12" spans="1:40" ht="15" customHeight="1" x14ac:dyDescent="0.2">
      <c r="A12" s="17" t="s">
        <v>59</v>
      </c>
      <c r="B12" s="11">
        <v>43975</v>
      </c>
      <c r="C12" s="13">
        <v>305</v>
      </c>
      <c r="D12" s="13">
        <v>305</v>
      </c>
      <c r="E12" s="13">
        <v>13.4</v>
      </c>
      <c r="F12" s="13">
        <v>89</v>
      </c>
      <c r="G12" s="13">
        <v>165</v>
      </c>
      <c r="H12" s="13">
        <v>1200</v>
      </c>
      <c r="I12" s="13">
        <v>1.3</v>
      </c>
      <c r="J12" s="13">
        <v>1.98</v>
      </c>
      <c r="K12" s="13">
        <v>41</v>
      </c>
      <c r="L12" s="13">
        <v>7.63</v>
      </c>
      <c r="M12" s="13">
        <v>15</v>
      </c>
      <c r="N12" s="13">
        <v>9.51</v>
      </c>
      <c r="O12" s="13">
        <v>107</v>
      </c>
      <c r="P12" s="13">
        <v>126</v>
      </c>
      <c r="Q12" s="13">
        <v>648</v>
      </c>
      <c r="R12" s="13">
        <v>5.0000000000000001E-3</v>
      </c>
      <c r="S12" s="13">
        <v>5.0000000000000001E-3</v>
      </c>
      <c r="T12" s="13">
        <v>6.2E-2</v>
      </c>
      <c r="U12" s="13">
        <v>6.2E-2</v>
      </c>
      <c r="V12" s="13">
        <v>0.21</v>
      </c>
      <c r="W12" s="13">
        <v>0.2</v>
      </c>
      <c r="X12" s="36" t="s">
        <v>44</v>
      </c>
      <c r="Y12" s="13">
        <v>3.11</v>
      </c>
      <c r="Z12" s="13">
        <v>2.72</v>
      </c>
      <c r="AA12" s="13">
        <v>4.2000000000000003E-2</v>
      </c>
      <c r="AB12" s="13">
        <v>0.04</v>
      </c>
      <c r="AC12" s="13">
        <v>3.1E-2</v>
      </c>
      <c r="AD12" s="13">
        <v>0.03</v>
      </c>
      <c r="AE12" s="34">
        <v>2.1999999999999999E-2</v>
      </c>
      <c r="AF12" s="34" t="s">
        <v>64</v>
      </c>
      <c r="AG12" s="13" t="s">
        <v>44</v>
      </c>
      <c r="AH12" s="13" t="s">
        <v>44</v>
      </c>
      <c r="AI12" s="13">
        <v>0.80900000000000005</v>
      </c>
      <c r="AJ12" s="13">
        <v>0.77800000000000002</v>
      </c>
      <c r="AK12" s="13">
        <v>8.0000000000000002E-3</v>
      </c>
      <c r="AL12" s="13">
        <v>1.44</v>
      </c>
      <c r="AM12" s="13">
        <v>0.41</v>
      </c>
      <c r="AN12" s="13">
        <v>1.41</v>
      </c>
    </row>
    <row r="13" spans="1:40" ht="15" customHeight="1" thickBot="1" x14ac:dyDescent="0.25">
      <c r="A13" s="17" t="s">
        <v>59</v>
      </c>
      <c r="B13" s="20">
        <v>44048.604166666664</v>
      </c>
      <c r="C13" s="21">
        <v>320</v>
      </c>
      <c r="D13" s="21">
        <v>320</v>
      </c>
      <c r="E13" s="21">
        <v>13.3</v>
      </c>
      <c r="F13" s="21">
        <v>89</v>
      </c>
      <c r="G13" s="21">
        <v>157</v>
      </c>
      <c r="H13" s="21">
        <v>1380</v>
      </c>
      <c r="I13" s="21">
        <v>1.3</v>
      </c>
      <c r="J13" s="21">
        <v>2.46</v>
      </c>
      <c r="K13" s="21">
        <v>41</v>
      </c>
      <c r="L13" s="21">
        <v>7.51</v>
      </c>
      <c r="M13" s="21">
        <v>16</v>
      </c>
      <c r="N13" s="21" t="s">
        <v>43</v>
      </c>
      <c r="O13" s="21">
        <v>102</v>
      </c>
      <c r="P13" s="21">
        <v>119</v>
      </c>
      <c r="Q13" s="21">
        <v>666</v>
      </c>
      <c r="R13" s="21">
        <v>6.0000000000000001E-3</v>
      </c>
      <c r="S13" s="21">
        <v>5.0000000000000001E-3</v>
      </c>
      <c r="T13" s="21">
        <v>6.2E-2</v>
      </c>
      <c r="U13" s="21">
        <v>6.4000000000000001E-2</v>
      </c>
      <c r="V13" s="21">
        <v>0.2</v>
      </c>
      <c r="W13" s="21">
        <v>0.19</v>
      </c>
      <c r="X13" s="36" t="s">
        <v>44</v>
      </c>
      <c r="Y13" s="21">
        <v>2.63</v>
      </c>
      <c r="Z13" s="21">
        <v>2.41</v>
      </c>
      <c r="AA13" s="21">
        <v>4.1000000000000002E-2</v>
      </c>
      <c r="AB13" s="21">
        <v>4.1000000000000002E-2</v>
      </c>
      <c r="AC13" s="21">
        <v>2.3E-2</v>
      </c>
      <c r="AD13" s="21">
        <v>2.3E-2</v>
      </c>
      <c r="AE13" s="34">
        <v>3.9E-2</v>
      </c>
      <c r="AF13" s="34" t="s">
        <v>64</v>
      </c>
      <c r="AG13" s="21">
        <v>2E-3</v>
      </c>
      <c r="AH13" s="21" t="s">
        <v>44</v>
      </c>
      <c r="AI13" s="21">
        <v>0.78800000000000003</v>
      </c>
      <c r="AJ13" s="21">
        <v>0.79200000000000004</v>
      </c>
      <c r="AK13" s="21">
        <v>1.2E-2</v>
      </c>
      <c r="AL13" s="21" t="s">
        <v>43</v>
      </c>
      <c r="AM13" s="21" t="s">
        <v>43</v>
      </c>
      <c r="AN13" s="21" t="s">
        <v>43</v>
      </c>
    </row>
    <row r="14" spans="1:40" ht="15" customHeight="1" thickTop="1" x14ac:dyDescent="0.2">
      <c r="A14" s="29" t="s">
        <v>56</v>
      </c>
      <c r="B14" s="22" t="s">
        <v>45</v>
      </c>
      <c r="C14" s="23">
        <f t="shared" ref="C14:AM14" si="0" xml:space="preserve"> ESDAT_CountValues(C5:C13)</f>
        <v>9</v>
      </c>
      <c r="D14" s="23">
        <f t="shared" si="0"/>
        <v>9</v>
      </c>
      <c r="E14" s="23">
        <f t="shared" si="0"/>
        <v>9</v>
      </c>
      <c r="F14" s="23">
        <f t="shared" si="0"/>
        <v>9</v>
      </c>
      <c r="G14" s="23">
        <f t="shared" si="0"/>
        <v>9</v>
      </c>
      <c r="H14" s="23">
        <f t="shared" si="0"/>
        <v>9</v>
      </c>
      <c r="I14" s="23">
        <f t="shared" si="0"/>
        <v>9</v>
      </c>
      <c r="J14" s="23">
        <f t="shared" si="0"/>
        <v>9</v>
      </c>
      <c r="K14" s="23">
        <f t="shared" si="0"/>
        <v>9</v>
      </c>
      <c r="L14" s="23">
        <f t="shared" si="0"/>
        <v>9</v>
      </c>
      <c r="M14" s="23">
        <f t="shared" si="0"/>
        <v>9</v>
      </c>
      <c r="N14" s="23">
        <f t="shared" si="0"/>
        <v>8</v>
      </c>
      <c r="O14" s="23">
        <f t="shared" si="0"/>
        <v>9</v>
      </c>
      <c r="P14" s="23">
        <f t="shared" si="0"/>
        <v>9</v>
      </c>
      <c r="Q14" s="23">
        <f t="shared" si="0"/>
        <v>9</v>
      </c>
      <c r="R14" s="23">
        <f t="shared" si="0"/>
        <v>9</v>
      </c>
      <c r="S14" s="23">
        <f t="shared" si="0"/>
        <v>9</v>
      </c>
      <c r="T14" s="23">
        <f t="shared" si="0"/>
        <v>9</v>
      </c>
      <c r="U14" s="23">
        <f t="shared" si="0"/>
        <v>9</v>
      </c>
      <c r="V14" s="23">
        <f t="shared" si="0"/>
        <v>9</v>
      </c>
      <c r="W14" s="23">
        <f t="shared" si="0"/>
        <v>9</v>
      </c>
      <c r="X14" s="23">
        <f xml:space="preserve"> ESDAT_CountValues(X5:X13)</f>
        <v>9</v>
      </c>
      <c r="Y14" s="23">
        <f t="shared" si="0"/>
        <v>9</v>
      </c>
      <c r="Z14" s="23">
        <f t="shared" si="0"/>
        <v>9</v>
      </c>
      <c r="AA14" s="23">
        <f t="shared" si="0"/>
        <v>9</v>
      </c>
      <c r="AB14" s="23">
        <f t="shared" si="0"/>
        <v>9</v>
      </c>
      <c r="AC14" s="23">
        <f t="shared" si="0"/>
        <v>9</v>
      </c>
      <c r="AD14" s="23">
        <f t="shared" si="0"/>
        <v>9</v>
      </c>
      <c r="AE14" s="23">
        <f xml:space="preserve"> ESDAT_CountValues(AE5:AE13)</f>
        <v>9</v>
      </c>
      <c r="AF14" s="23">
        <f xml:space="preserve"> ESDAT_CountValues(AF5:AF13)</f>
        <v>9</v>
      </c>
      <c r="AG14" s="23">
        <f t="shared" si="0"/>
        <v>9</v>
      </c>
      <c r="AH14" s="23">
        <f t="shared" si="0"/>
        <v>9</v>
      </c>
      <c r="AI14" s="23">
        <f t="shared" si="0"/>
        <v>9</v>
      </c>
      <c r="AJ14" s="23">
        <f t="shared" si="0"/>
        <v>9</v>
      </c>
      <c r="AK14" s="23">
        <f t="shared" si="0"/>
        <v>9</v>
      </c>
      <c r="AL14" s="23">
        <f t="shared" si="0"/>
        <v>5</v>
      </c>
      <c r="AM14" s="23">
        <f t="shared" si="0"/>
        <v>5</v>
      </c>
      <c r="AN14" s="23">
        <f t="shared" ref="AN14" si="1" xml:space="preserve"> ESDAT_CountValues(AN5:AN13)</f>
        <v>5</v>
      </c>
    </row>
    <row r="15" spans="1:40" ht="15" customHeight="1" x14ac:dyDescent="0.2">
      <c r="A15" s="30"/>
      <c r="B15" s="10" t="s">
        <v>46</v>
      </c>
      <c r="C15" s="13">
        <f t="shared" ref="C15:AM15" si="2" xml:space="preserve"> ESDAT_CountDetects(C5:C13)</f>
        <v>9</v>
      </c>
      <c r="D15" s="13">
        <f t="shared" si="2"/>
        <v>9</v>
      </c>
      <c r="E15" s="13">
        <f t="shared" si="2"/>
        <v>9</v>
      </c>
      <c r="F15" s="13">
        <f t="shared" si="2"/>
        <v>9</v>
      </c>
      <c r="G15" s="13">
        <f t="shared" si="2"/>
        <v>9</v>
      </c>
      <c r="H15" s="13">
        <f t="shared" si="2"/>
        <v>9</v>
      </c>
      <c r="I15" s="13">
        <f t="shared" si="2"/>
        <v>9</v>
      </c>
      <c r="J15" s="13">
        <f t="shared" si="2"/>
        <v>9</v>
      </c>
      <c r="K15" s="13">
        <f t="shared" si="2"/>
        <v>9</v>
      </c>
      <c r="L15" s="13">
        <f t="shared" si="2"/>
        <v>9</v>
      </c>
      <c r="M15" s="13">
        <f t="shared" si="2"/>
        <v>9</v>
      </c>
      <c r="N15" s="13">
        <f t="shared" si="2"/>
        <v>8</v>
      </c>
      <c r="O15" s="13">
        <f t="shared" si="2"/>
        <v>9</v>
      </c>
      <c r="P15" s="13">
        <f t="shared" si="2"/>
        <v>9</v>
      </c>
      <c r="Q15" s="13">
        <f t="shared" si="2"/>
        <v>9</v>
      </c>
      <c r="R15" s="13">
        <f t="shared" si="2"/>
        <v>9</v>
      </c>
      <c r="S15" s="13">
        <f t="shared" si="2"/>
        <v>9</v>
      </c>
      <c r="T15" s="13">
        <f t="shared" si="2"/>
        <v>9</v>
      </c>
      <c r="U15" s="13">
        <f t="shared" si="2"/>
        <v>9</v>
      </c>
      <c r="V15" s="13">
        <f t="shared" si="2"/>
        <v>9</v>
      </c>
      <c r="W15" s="13">
        <f t="shared" si="2"/>
        <v>9</v>
      </c>
      <c r="X15" s="13">
        <f xml:space="preserve"> ESDAT_CountDetects(X5:X13)</f>
        <v>4</v>
      </c>
      <c r="Y15" s="13">
        <f t="shared" si="2"/>
        <v>9</v>
      </c>
      <c r="Z15" s="13">
        <f t="shared" si="2"/>
        <v>9</v>
      </c>
      <c r="AA15" s="13">
        <f t="shared" si="2"/>
        <v>9</v>
      </c>
      <c r="AB15" s="13">
        <f t="shared" si="2"/>
        <v>9</v>
      </c>
      <c r="AC15" s="13">
        <f t="shared" si="2"/>
        <v>9</v>
      </c>
      <c r="AD15" s="13">
        <f t="shared" si="2"/>
        <v>9</v>
      </c>
      <c r="AE15" s="13">
        <f xml:space="preserve"> ESDAT_CountDetects(AE5:AE13)</f>
        <v>3</v>
      </c>
      <c r="AF15" s="13">
        <f xml:space="preserve"> ESDAT_CountDetects(AF5:AF13)</f>
        <v>2</v>
      </c>
      <c r="AG15" s="13">
        <f t="shared" si="2"/>
        <v>8</v>
      </c>
      <c r="AH15" s="13">
        <f t="shared" si="2"/>
        <v>7</v>
      </c>
      <c r="AI15" s="13">
        <f t="shared" si="2"/>
        <v>9</v>
      </c>
      <c r="AJ15" s="13">
        <f t="shared" si="2"/>
        <v>9</v>
      </c>
      <c r="AK15" s="13">
        <f t="shared" si="2"/>
        <v>9</v>
      </c>
      <c r="AL15" s="13">
        <f t="shared" si="2"/>
        <v>5</v>
      </c>
      <c r="AM15" s="13">
        <f t="shared" si="2"/>
        <v>5</v>
      </c>
      <c r="AN15" s="13">
        <f t="shared" ref="AN15" si="3" xml:space="preserve"> ESDAT_CountDetects(AN5:AN13)</f>
        <v>5</v>
      </c>
    </row>
    <row r="16" spans="1:40" ht="15" customHeight="1" x14ac:dyDescent="0.2">
      <c r="A16" s="30"/>
      <c r="B16" s="10" t="s">
        <v>47</v>
      </c>
      <c r="C16" s="13">
        <f t="shared" ref="C16:AM16" si="4" xml:space="preserve"> ESDAT_MinValue(C5:C13)</f>
        <v>271</v>
      </c>
      <c r="D16" s="13">
        <f t="shared" si="4"/>
        <v>271</v>
      </c>
      <c r="E16" s="13">
        <f t="shared" si="4"/>
        <v>13</v>
      </c>
      <c r="F16" s="13">
        <f t="shared" si="4"/>
        <v>82</v>
      </c>
      <c r="G16" s="13">
        <f t="shared" si="4"/>
        <v>151</v>
      </c>
      <c r="H16" s="13">
        <f t="shared" si="4"/>
        <v>1170</v>
      </c>
      <c r="I16" s="13">
        <f t="shared" si="4"/>
        <v>1.3</v>
      </c>
      <c r="J16" s="13">
        <f t="shared" si="4"/>
        <v>1.1599999999999999</v>
      </c>
      <c r="K16" s="13">
        <f t="shared" si="4"/>
        <v>38</v>
      </c>
      <c r="L16" s="13">
        <f t="shared" si="4"/>
        <v>7.36</v>
      </c>
      <c r="M16" s="13">
        <f t="shared" si="4"/>
        <v>13</v>
      </c>
      <c r="N16" s="13">
        <f t="shared" si="4"/>
        <v>8.68</v>
      </c>
      <c r="O16" s="13">
        <f t="shared" si="4"/>
        <v>92</v>
      </c>
      <c r="P16" s="13">
        <f t="shared" si="4"/>
        <v>119</v>
      </c>
      <c r="Q16" s="13">
        <f t="shared" si="4"/>
        <v>630</v>
      </c>
      <c r="R16" s="13">
        <f t="shared" si="4"/>
        <v>4.0000000000000001E-3</v>
      </c>
      <c r="S16" s="13">
        <f t="shared" si="4"/>
        <v>3.0000000000000001E-3</v>
      </c>
      <c r="T16" s="13">
        <f t="shared" si="4"/>
        <v>5.8000000000000003E-2</v>
      </c>
      <c r="U16" s="13">
        <f t="shared" si="4"/>
        <v>4.5999999999999999E-2</v>
      </c>
      <c r="V16" s="13">
        <f t="shared" si="4"/>
        <v>0.18</v>
      </c>
      <c r="W16" s="13">
        <f t="shared" si="4"/>
        <v>0.19</v>
      </c>
      <c r="X16" s="13" t="str">
        <f xml:space="preserve"> ESDAT_MinValue(X5:X13)</f>
        <v>&lt;0.001</v>
      </c>
      <c r="Y16" s="13">
        <f t="shared" si="4"/>
        <v>0.5</v>
      </c>
      <c r="Z16" s="13">
        <f t="shared" si="4"/>
        <v>0.47</v>
      </c>
      <c r="AA16" s="13">
        <f t="shared" si="4"/>
        <v>3.9E-2</v>
      </c>
      <c r="AB16" s="13">
        <f t="shared" si="4"/>
        <v>3.6999999999999998E-2</v>
      </c>
      <c r="AC16" s="13">
        <f t="shared" si="4"/>
        <v>1.7000000000000001E-2</v>
      </c>
      <c r="AD16" s="13">
        <f t="shared" si="4"/>
        <v>1.4999999999999999E-2</v>
      </c>
      <c r="AE16" s="13" t="str">
        <f xml:space="preserve"> ESDAT_MinValue(AE5:AE13)</f>
        <v>&lt;0.01</v>
      </c>
      <c r="AF16" s="13" t="str">
        <f xml:space="preserve"> ESDAT_MinValue(AF5:AF13)</f>
        <v>&lt;0.01</v>
      </c>
      <c r="AG16" s="13" t="str">
        <f t="shared" si="4"/>
        <v>&lt;0.001</v>
      </c>
      <c r="AH16" s="13" t="str">
        <f t="shared" si="4"/>
        <v>&lt;0.001</v>
      </c>
      <c r="AI16" s="13">
        <f t="shared" si="4"/>
        <v>0.73699999999999999</v>
      </c>
      <c r="AJ16" s="13">
        <f t="shared" si="4"/>
        <v>0.63400000000000001</v>
      </c>
      <c r="AK16" s="13">
        <f t="shared" si="4"/>
        <v>8.0000000000000002E-3</v>
      </c>
      <c r="AL16" s="13">
        <f t="shared" si="4"/>
        <v>1.1200000000000001</v>
      </c>
      <c r="AM16" s="13">
        <f t="shared" si="4"/>
        <v>0.35</v>
      </c>
      <c r="AN16" s="13">
        <f t="shared" ref="AN16" si="5" xml:space="preserve"> ESDAT_MinValue(AN5:AN13)</f>
        <v>0.35</v>
      </c>
    </row>
    <row r="17" spans="1:41" ht="15" customHeight="1" x14ac:dyDescent="0.2">
      <c r="A17" s="30"/>
      <c r="B17" s="10" t="s">
        <v>48</v>
      </c>
      <c r="C17" s="13">
        <f t="shared" ref="C17:AM17" si="6" xml:space="preserve"> ESDAT_MinDetect(C5:C13)</f>
        <v>271</v>
      </c>
      <c r="D17" s="13">
        <f t="shared" si="6"/>
        <v>271</v>
      </c>
      <c r="E17" s="13">
        <f t="shared" si="6"/>
        <v>13</v>
      </c>
      <c r="F17" s="13">
        <f t="shared" si="6"/>
        <v>82</v>
      </c>
      <c r="G17" s="13">
        <f t="shared" si="6"/>
        <v>151</v>
      </c>
      <c r="H17" s="13">
        <f t="shared" si="6"/>
        <v>1170</v>
      </c>
      <c r="I17" s="13">
        <f t="shared" si="6"/>
        <v>1.3</v>
      </c>
      <c r="J17" s="13">
        <f t="shared" si="6"/>
        <v>1.1599999999999999</v>
      </c>
      <c r="K17" s="13">
        <f t="shared" si="6"/>
        <v>38</v>
      </c>
      <c r="L17" s="13">
        <f t="shared" si="6"/>
        <v>7.36</v>
      </c>
      <c r="M17" s="13">
        <f t="shared" si="6"/>
        <v>13</v>
      </c>
      <c r="N17" s="13">
        <f t="shared" si="6"/>
        <v>8.68</v>
      </c>
      <c r="O17" s="13">
        <f t="shared" si="6"/>
        <v>92</v>
      </c>
      <c r="P17" s="13">
        <f t="shared" si="6"/>
        <v>119</v>
      </c>
      <c r="Q17" s="13">
        <f t="shared" si="6"/>
        <v>630</v>
      </c>
      <c r="R17" s="13">
        <f t="shared" si="6"/>
        <v>4.0000000000000001E-3</v>
      </c>
      <c r="S17" s="13">
        <f t="shared" si="6"/>
        <v>3.0000000000000001E-3</v>
      </c>
      <c r="T17" s="13">
        <f t="shared" si="6"/>
        <v>5.8000000000000003E-2</v>
      </c>
      <c r="U17" s="13">
        <f t="shared" si="6"/>
        <v>4.5999999999999999E-2</v>
      </c>
      <c r="V17" s="13">
        <f t="shared" si="6"/>
        <v>0.18</v>
      </c>
      <c r="W17" s="13">
        <f t="shared" si="6"/>
        <v>0.19</v>
      </c>
      <c r="X17" s="13">
        <f xml:space="preserve"> ESDAT_MinDetect(X5:X13)</f>
        <v>1E-3</v>
      </c>
      <c r="Y17" s="13">
        <f t="shared" si="6"/>
        <v>0.5</v>
      </c>
      <c r="Z17" s="13">
        <f t="shared" si="6"/>
        <v>0.47</v>
      </c>
      <c r="AA17" s="13">
        <f t="shared" si="6"/>
        <v>3.9E-2</v>
      </c>
      <c r="AB17" s="13">
        <f t="shared" si="6"/>
        <v>3.6999999999999998E-2</v>
      </c>
      <c r="AC17" s="13">
        <f t="shared" si="6"/>
        <v>1.7000000000000001E-2</v>
      </c>
      <c r="AD17" s="13">
        <f t="shared" si="6"/>
        <v>1.4999999999999999E-2</v>
      </c>
      <c r="AE17" s="13">
        <f xml:space="preserve"> ESDAT_MinDetect(AE5:AE13)</f>
        <v>0.01</v>
      </c>
      <c r="AF17" s="13">
        <f xml:space="preserve"> ESDAT_MinDetect(AF5:AF13)</f>
        <v>0.01</v>
      </c>
      <c r="AG17" s="13">
        <f t="shared" si="6"/>
        <v>2E-3</v>
      </c>
      <c r="AH17" s="13">
        <f t="shared" si="6"/>
        <v>2E-3</v>
      </c>
      <c r="AI17" s="13">
        <f t="shared" si="6"/>
        <v>0.73699999999999999</v>
      </c>
      <c r="AJ17" s="13">
        <f t="shared" si="6"/>
        <v>0.63400000000000001</v>
      </c>
      <c r="AK17" s="13">
        <f t="shared" si="6"/>
        <v>8.0000000000000002E-3</v>
      </c>
      <c r="AL17" s="13">
        <f t="shared" si="6"/>
        <v>1.1200000000000001</v>
      </c>
      <c r="AM17" s="13">
        <f t="shared" si="6"/>
        <v>0.35</v>
      </c>
      <c r="AN17" s="13">
        <f t="shared" ref="AN17" si="7" xml:space="preserve"> ESDAT_MinDetect(AN5:AN13)</f>
        <v>0.35</v>
      </c>
    </row>
    <row r="18" spans="1:41" ht="15" customHeight="1" x14ac:dyDescent="0.2">
      <c r="A18" s="30"/>
      <c r="B18" s="10" t="s">
        <v>49</v>
      </c>
      <c r="C18" s="13">
        <f t="shared" ref="C18:AM18" si="8" xml:space="preserve"> ESDAT_MaxValue(C5:C13)</f>
        <v>328</v>
      </c>
      <c r="D18" s="13">
        <f t="shared" si="8"/>
        <v>328</v>
      </c>
      <c r="E18" s="13">
        <f t="shared" si="8"/>
        <v>14.3</v>
      </c>
      <c r="F18" s="13">
        <f t="shared" si="8"/>
        <v>109</v>
      </c>
      <c r="G18" s="13">
        <f t="shared" si="8"/>
        <v>174</v>
      </c>
      <c r="H18" s="13">
        <f t="shared" si="8"/>
        <v>1380</v>
      </c>
      <c r="I18" s="13">
        <f t="shared" si="8"/>
        <v>1.6</v>
      </c>
      <c r="J18" s="13">
        <f t="shared" si="8"/>
        <v>7.94</v>
      </c>
      <c r="K18" s="13">
        <f t="shared" si="8"/>
        <v>49</v>
      </c>
      <c r="L18" s="13">
        <f t="shared" si="8"/>
        <v>7.82</v>
      </c>
      <c r="M18" s="13">
        <f t="shared" si="8"/>
        <v>16</v>
      </c>
      <c r="N18" s="13">
        <f t="shared" si="8"/>
        <v>10.4</v>
      </c>
      <c r="O18" s="13">
        <f t="shared" si="8"/>
        <v>107</v>
      </c>
      <c r="P18" s="13">
        <f t="shared" si="8"/>
        <v>183</v>
      </c>
      <c r="Q18" s="13">
        <f t="shared" si="8"/>
        <v>762</v>
      </c>
      <c r="R18" s="13">
        <f t="shared" si="8"/>
        <v>6.0000000000000001E-3</v>
      </c>
      <c r="S18" s="13">
        <f t="shared" si="8"/>
        <v>5.0000000000000001E-3</v>
      </c>
      <c r="T18" s="13">
        <f t="shared" si="8"/>
        <v>7.6999999999999999E-2</v>
      </c>
      <c r="U18" s="13">
        <f t="shared" si="8"/>
        <v>6.4000000000000001E-2</v>
      </c>
      <c r="V18" s="13">
        <f t="shared" si="8"/>
        <v>0.22</v>
      </c>
      <c r="W18" s="13">
        <f t="shared" si="8"/>
        <v>0.25</v>
      </c>
      <c r="X18" s="13">
        <f xml:space="preserve"> ESDAT_MaxValue(X5:X13)</f>
        <v>7.0000000000000001E-3</v>
      </c>
      <c r="Y18" s="13">
        <f t="shared" si="8"/>
        <v>3.11</v>
      </c>
      <c r="Z18" s="13">
        <f t="shared" si="8"/>
        <v>2.72</v>
      </c>
      <c r="AA18" s="13">
        <f t="shared" si="8"/>
        <v>4.8000000000000001E-2</v>
      </c>
      <c r="AB18" s="13">
        <f t="shared" si="8"/>
        <v>4.9000000000000002E-2</v>
      </c>
      <c r="AC18" s="13">
        <f t="shared" si="8"/>
        <v>7.4999999999999997E-2</v>
      </c>
      <c r="AD18" s="13">
        <f t="shared" si="8"/>
        <v>7.1999999999999995E-2</v>
      </c>
      <c r="AE18" s="13">
        <f xml:space="preserve"> ESDAT_MaxValue(AE5:AE13)</f>
        <v>3.9E-2</v>
      </c>
      <c r="AF18" s="13">
        <f xml:space="preserve"> ESDAT_MaxValue(AF5:AF13)</f>
        <v>0.03</v>
      </c>
      <c r="AG18" s="13">
        <f t="shared" si="8"/>
        <v>2.7E-2</v>
      </c>
      <c r="AH18" s="13">
        <f t="shared" si="8"/>
        <v>2.7E-2</v>
      </c>
      <c r="AI18" s="13">
        <f t="shared" si="8"/>
        <v>0.92400000000000004</v>
      </c>
      <c r="AJ18" s="13">
        <f t="shared" si="8"/>
        <v>0.80500000000000005</v>
      </c>
      <c r="AK18" s="13">
        <f t="shared" si="8"/>
        <v>7.3999999999999996E-2</v>
      </c>
      <c r="AL18" s="13">
        <f t="shared" si="8"/>
        <v>1.7</v>
      </c>
      <c r="AM18" s="13">
        <f t="shared" si="8"/>
        <v>0.68</v>
      </c>
      <c r="AN18" s="13">
        <f t="shared" ref="AN18" si="9" xml:space="preserve"> ESDAT_MaxValue(AN5:AN13)</f>
        <v>1.41</v>
      </c>
    </row>
    <row r="19" spans="1:41" ht="15" customHeight="1" x14ac:dyDescent="0.2">
      <c r="A19" s="30"/>
      <c r="B19" s="10" t="s">
        <v>50</v>
      </c>
      <c r="C19" s="13">
        <f t="shared" ref="C19:AM19" si="10" xml:space="preserve"> ESDAT_MaxDetect(C5:C13)</f>
        <v>328</v>
      </c>
      <c r="D19" s="13">
        <f t="shared" si="10"/>
        <v>328</v>
      </c>
      <c r="E19" s="13">
        <f t="shared" si="10"/>
        <v>14.3</v>
      </c>
      <c r="F19" s="13">
        <f t="shared" si="10"/>
        <v>109</v>
      </c>
      <c r="G19" s="13">
        <f t="shared" si="10"/>
        <v>174</v>
      </c>
      <c r="H19" s="13">
        <f t="shared" si="10"/>
        <v>1380</v>
      </c>
      <c r="I19" s="13">
        <f t="shared" si="10"/>
        <v>1.6</v>
      </c>
      <c r="J19" s="13">
        <f t="shared" si="10"/>
        <v>7.94</v>
      </c>
      <c r="K19" s="13">
        <f t="shared" si="10"/>
        <v>49</v>
      </c>
      <c r="L19" s="13">
        <f t="shared" si="10"/>
        <v>7.82</v>
      </c>
      <c r="M19" s="13">
        <f t="shared" si="10"/>
        <v>16</v>
      </c>
      <c r="N19" s="13">
        <f t="shared" si="10"/>
        <v>10.4</v>
      </c>
      <c r="O19" s="13">
        <f t="shared" si="10"/>
        <v>107</v>
      </c>
      <c r="P19" s="13">
        <f t="shared" si="10"/>
        <v>183</v>
      </c>
      <c r="Q19" s="13">
        <f t="shared" si="10"/>
        <v>762</v>
      </c>
      <c r="R19" s="13">
        <f t="shared" si="10"/>
        <v>6.0000000000000001E-3</v>
      </c>
      <c r="S19" s="13">
        <f t="shared" si="10"/>
        <v>5.0000000000000001E-3</v>
      </c>
      <c r="T19" s="13">
        <f t="shared" si="10"/>
        <v>7.6999999999999999E-2</v>
      </c>
      <c r="U19" s="13">
        <f t="shared" si="10"/>
        <v>6.4000000000000001E-2</v>
      </c>
      <c r="V19" s="13">
        <f t="shared" si="10"/>
        <v>0.22</v>
      </c>
      <c r="W19" s="13">
        <f t="shared" si="10"/>
        <v>0.25</v>
      </c>
      <c r="X19" s="13">
        <f xml:space="preserve"> ESDAT_MaxDetect(X5:X13)</f>
        <v>7.0000000000000001E-3</v>
      </c>
      <c r="Y19" s="13">
        <f t="shared" si="10"/>
        <v>3.11</v>
      </c>
      <c r="Z19" s="13">
        <f t="shared" si="10"/>
        <v>2.72</v>
      </c>
      <c r="AA19" s="13">
        <f t="shared" si="10"/>
        <v>4.8000000000000001E-2</v>
      </c>
      <c r="AB19" s="13">
        <f t="shared" si="10"/>
        <v>4.9000000000000002E-2</v>
      </c>
      <c r="AC19" s="13">
        <f t="shared" si="10"/>
        <v>7.4999999999999997E-2</v>
      </c>
      <c r="AD19" s="13">
        <f t="shared" si="10"/>
        <v>7.1999999999999995E-2</v>
      </c>
      <c r="AE19" s="13">
        <f xml:space="preserve"> ESDAT_MaxDetect(AE5:AE13)</f>
        <v>3.9E-2</v>
      </c>
      <c r="AF19" s="13">
        <f xml:space="preserve"> ESDAT_MaxDetect(AF5:AF13)</f>
        <v>0.03</v>
      </c>
      <c r="AG19" s="13">
        <f t="shared" si="10"/>
        <v>2.7E-2</v>
      </c>
      <c r="AH19" s="13">
        <f t="shared" si="10"/>
        <v>2.7E-2</v>
      </c>
      <c r="AI19" s="13">
        <f t="shared" si="10"/>
        <v>0.92400000000000004</v>
      </c>
      <c r="AJ19" s="13">
        <f t="shared" si="10"/>
        <v>0.80500000000000005</v>
      </c>
      <c r="AK19" s="13">
        <f t="shared" si="10"/>
        <v>7.3999999999999996E-2</v>
      </c>
      <c r="AL19" s="13">
        <f t="shared" si="10"/>
        <v>1.7</v>
      </c>
      <c r="AM19" s="13">
        <f t="shared" si="10"/>
        <v>0.68</v>
      </c>
      <c r="AN19" s="13">
        <f t="shared" ref="AN19" si="11" xml:space="preserve"> ESDAT_MaxDetect(AN5:AN13)</f>
        <v>1.41</v>
      </c>
    </row>
    <row r="20" spans="1:41" ht="15" customHeight="1" x14ac:dyDescent="0.2">
      <c r="A20" s="30"/>
      <c r="B20" s="10" t="s">
        <v>51</v>
      </c>
      <c r="C20" s="13">
        <f t="shared" ref="C20:AM20" si="12" xml:space="preserve"> ESDAT_AvgValue(C5:C13,0.5)</f>
        <v>300</v>
      </c>
      <c r="D20" s="13">
        <f t="shared" si="12"/>
        <v>300</v>
      </c>
      <c r="E20" s="13">
        <f t="shared" si="12"/>
        <v>14</v>
      </c>
      <c r="F20" s="13">
        <f t="shared" si="12"/>
        <v>89</v>
      </c>
      <c r="G20" s="13">
        <f t="shared" si="12"/>
        <v>162</v>
      </c>
      <c r="H20" s="13">
        <f t="shared" si="12"/>
        <v>1254</v>
      </c>
      <c r="I20" s="13">
        <f t="shared" si="12"/>
        <v>1.4</v>
      </c>
      <c r="J20" s="13">
        <f t="shared" si="12"/>
        <v>4.3</v>
      </c>
      <c r="K20" s="13">
        <f t="shared" si="12"/>
        <v>41</v>
      </c>
      <c r="L20" s="13">
        <f t="shared" si="12"/>
        <v>7.5</v>
      </c>
      <c r="M20" s="13">
        <f t="shared" si="12"/>
        <v>15</v>
      </c>
      <c r="N20" s="13">
        <f t="shared" si="12"/>
        <v>9.6999999999999993</v>
      </c>
      <c r="O20" s="13">
        <f t="shared" si="12"/>
        <v>98</v>
      </c>
      <c r="P20" s="13">
        <f t="shared" si="12"/>
        <v>143</v>
      </c>
      <c r="Q20" s="13">
        <f t="shared" si="12"/>
        <v>696</v>
      </c>
      <c r="R20" s="13">
        <f t="shared" si="12"/>
        <v>5.0000000000000001E-3</v>
      </c>
      <c r="S20" s="13">
        <f t="shared" si="12"/>
        <v>4.4000000000000003E-3</v>
      </c>
      <c r="T20" s="13">
        <f t="shared" si="12"/>
        <v>6.4000000000000001E-2</v>
      </c>
      <c r="U20" s="13">
        <f t="shared" si="12"/>
        <v>0.06</v>
      </c>
      <c r="V20" s="13">
        <f t="shared" si="12"/>
        <v>0.21</v>
      </c>
      <c r="W20" s="13">
        <f t="shared" si="12"/>
        <v>0.21</v>
      </c>
      <c r="X20" s="13">
        <f xml:space="preserve"> ESDAT_AvgValue(X5:X13,0.5)</f>
        <v>1.6000000000000001E-3</v>
      </c>
      <c r="Y20" s="13">
        <f t="shared" si="12"/>
        <v>1.7</v>
      </c>
      <c r="Z20" s="13">
        <f t="shared" si="12"/>
        <v>1.2</v>
      </c>
      <c r="AA20" s="13">
        <f t="shared" si="12"/>
        <v>4.2999999999999997E-2</v>
      </c>
      <c r="AB20" s="13">
        <f t="shared" si="12"/>
        <v>4.2000000000000003E-2</v>
      </c>
      <c r="AC20" s="13">
        <f t="shared" si="12"/>
        <v>2.9000000000000001E-2</v>
      </c>
      <c r="AD20" s="13">
        <f t="shared" si="12"/>
        <v>2.7E-2</v>
      </c>
      <c r="AE20" s="13">
        <f xml:space="preserve"> ESDAT_AvgValue(AE5:AE13,0.5)</f>
        <v>1.0999999999999999E-2</v>
      </c>
      <c r="AF20" s="13">
        <f xml:space="preserve"> ESDAT_AvgValue(AF5:AF13,0.5)</f>
        <v>8.3000000000000001E-3</v>
      </c>
      <c r="AG20" s="13">
        <f t="shared" si="12"/>
        <v>7.3000000000000001E-3</v>
      </c>
      <c r="AH20" s="13">
        <f t="shared" si="12"/>
        <v>5.7000000000000002E-3</v>
      </c>
      <c r="AI20" s="13">
        <f t="shared" si="12"/>
        <v>0.8</v>
      </c>
      <c r="AJ20" s="13">
        <f t="shared" si="12"/>
        <v>0.75</v>
      </c>
      <c r="AK20" s="13">
        <f t="shared" si="12"/>
        <v>2.5000000000000001E-2</v>
      </c>
      <c r="AL20" s="13">
        <f t="shared" si="12"/>
        <v>1.4</v>
      </c>
      <c r="AM20" s="13">
        <f t="shared" si="12"/>
        <v>0.47</v>
      </c>
      <c r="AN20" s="13">
        <f t="shared" ref="AN20" si="13" xml:space="preserve"> ESDAT_AvgValue(AN5:AN13,0.5)</f>
        <v>0.67</v>
      </c>
    </row>
    <row r="21" spans="1:41" ht="15" customHeight="1" x14ac:dyDescent="0.2">
      <c r="A21" s="30"/>
      <c r="B21" s="10" t="s">
        <v>52</v>
      </c>
      <c r="C21" s="13">
        <f t="shared" ref="C21:AM21" si="14" xml:space="preserve"> ESDAT_MedianValue(C5:C13,0.5)</f>
        <v>298</v>
      </c>
      <c r="D21" s="13">
        <f t="shared" si="14"/>
        <v>298</v>
      </c>
      <c r="E21" s="13">
        <f t="shared" si="14"/>
        <v>13.4</v>
      </c>
      <c r="F21" s="13">
        <f t="shared" si="14"/>
        <v>87</v>
      </c>
      <c r="G21" s="13">
        <f t="shared" si="14"/>
        <v>164</v>
      </c>
      <c r="H21" s="13">
        <f t="shared" si="14"/>
        <v>1260</v>
      </c>
      <c r="I21" s="13">
        <f t="shared" si="14"/>
        <v>1.4</v>
      </c>
      <c r="J21" s="13">
        <f t="shared" si="14"/>
        <v>4.12</v>
      </c>
      <c r="K21" s="13">
        <f t="shared" si="14"/>
        <v>41</v>
      </c>
      <c r="L21" s="13">
        <f t="shared" si="14"/>
        <v>7.51</v>
      </c>
      <c r="M21" s="13">
        <f t="shared" si="14"/>
        <v>15</v>
      </c>
      <c r="N21" s="13">
        <f t="shared" si="14"/>
        <v>9.57</v>
      </c>
      <c r="O21" s="13">
        <f t="shared" si="14"/>
        <v>96</v>
      </c>
      <c r="P21" s="13">
        <f t="shared" si="14"/>
        <v>136</v>
      </c>
      <c r="Q21" s="13">
        <f t="shared" si="14"/>
        <v>683</v>
      </c>
      <c r="R21" s="13">
        <f t="shared" si="14"/>
        <v>5.0000000000000001E-3</v>
      </c>
      <c r="S21" s="13">
        <f t="shared" si="14"/>
        <v>5.0000000000000001E-3</v>
      </c>
      <c r="T21" s="13">
        <f t="shared" si="14"/>
        <v>6.3E-2</v>
      </c>
      <c r="U21" s="13">
        <f t="shared" si="14"/>
        <v>6.2E-2</v>
      </c>
      <c r="V21" s="13">
        <f t="shared" si="14"/>
        <v>0.21</v>
      </c>
      <c r="W21" s="13">
        <f t="shared" si="14"/>
        <v>0.2</v>
      </c>
      <c r="X21" s="13">
        <f xml:space="preserve"> ESDAT_MedianValue(X5:X13,0.5)</f>
        <v>5.0000000000000001E-4</v>
      </c>
      <c r="Y21" s="13">
        <f t="shared" si="14"/>
        <v>1.74</v>
      </c>
      <c r="Z21" s="13">
        <f t="shared" si="14"/>
        <v>0.89</v>
      </c>
      <c r="AA21" s="13">
        <f t="shared" si="14"/>
        <v>4.2000000000000003E-2</v>
      </c>
      <c r="AB21" s="13">
        <f t="shared" si="14"/>
        <v>0.04</v>
      </c>
      <c r="AC21" s="13">
        <f t="shared" si="14"/>
        <v>2.4E-2</v>
      </c>
      <c r="AD21" s="13">
        <f t="shared" si="14"/>
        <v>2.3E-2</v>
      </c>
      <c r="AE21" s="13">
        <f xml:space="preserve"> ESDAT_MedianValue(AE5:AE13,0.5)</f>
        <v>5.0000000000000001E-3</v>
      </c>
      <c r="AF21" s="13">
        <f xml:space="preserve"> ESDAT_MedianValue(AF5:AF13,0.5)</f>
        <v>5.0000000000000001E-3</v>
      </c>
      <c r="AG21" s="13">
        <f t="shared" si="14"/>
        <v>5.0000000000000001E-3</v>
      </c>
      <c r="AH21" s="13">
        <f t="shared" si="14"/>
        <v>3.0000000000000001E-3</v>
      </c>
      <c r="AI21" s="13">
        <f t="shared" si="14"/>
        <v>0.78800000000000003</v>
      </c>
      <c r="AJ21" s="13">
        <f t="shared" si="14"/>
        <v>0.75900000000000001</v>
      </c>
      <c r="AK21" s="13">
        <f t="shared" si="14"/>
        <v>2.1000000000000001E-2</v>
      </c>
      <c r="AL21" s="13">
        <f t="shared" si="14"/>
        <v>1.43</v>
      </c>
      <c r="AM21" s="13">
        <f t="shared" si="14"/>
        <v>0.41</v>
      </c>
      <c r="AN21" s="13">
        <f t="shared" ref="AN21" si="15" xml:space="preserve"> ESDAT_MedianValue(AN5:AN13,0.5)</f>
        <v>0.52</v>
      </c>
    </row>
    <row r="22" spans="1:41" ht="15" customHeight="1" x14ac:dyDescent="0.2">
      <c r="A22" s="30"/>
      <c r="B22" s="10" t="s">
        <v>53</v>
      </c>
      <c r="C22" s="13">
        <f t="shared" ref="C22:AM22" si="16" xml:space="preserve"> ESDAT_StdDev(C5:C13,0.5)</f>
        <v>18</v>
      </c>
      <c r="D22" s="13">
        <f t="shared" si="16"/>
        <v>18</v>
      </c>
      <c r="E22" s="13">
        <f t="shared" si="16"/>
        <v>0.37</v>
      </c>
      <c r="F22" s="13">
        <f t="shared" si="16"/>
        <v>8.1999999999999993</v>
      </c>
      <c r="G22" s="13">
        <f t="shared" si="16"/>
        <v>6.6</v>
      </c>
      <c r="H22" s="13">
        <f t="shared" si="16"/>
        <v>60</v>
      </c>
      <c r="I22" s="13">
        <f t="shared" si="16"/>
        <v>9.2999999999999999E-2</v>
      </c>
      <c r="J22" s="13">
        <f t="shared" si="16"/>
        <v>2.4</v>
      </c>
      <c r="K22" s="13">
        <f t="shared" si="16"/>
        <v>3.3</v>
      </c>
      <c r="L22" s="13">
        <f t="shared" si="16"/>
        <v>0.14000000000000001</v>
      </c>
      <c r="M22" s="13">
        <f t="shared" si="16"/>
        <v>0.97</v>
      </c>
      <c r="N22" s="13">
        <f t="shared" si="16"/>
        <v>0.56000000000000005</v>
      </c>
      <c r="O22" s="13">
        <f t="shared" si="16"/>
        <v>5.4</v>
      </c>
      <c r="P22" s="13">
        <f t="shared" si="16"/>
        <v>21</v>
      </c>
      <c r="Q22" s="13">
        <f t="shared" si="16"/>
        <v>53</v>
      </c>
      <c r="R22" s="13">
        <f t="shared" si="16"/>
        <v>8.7000000000000001E-4</v>
      </c>
      <c r="S22" s="13">
        <f t="shared" si="16"/>
        <v>7.2999999999999996E-4</v>
      </c>
      <c r="T22" s="13">
        <f t="shared" si="16"/>
        <v>5.4000000000000003E-3</v>
      </c>
      <c r="U22" s="13">
        <f t="shared" si="16"/>
        <v>5.4000000000000003E-3</v>
      </c>
      <c r="V22" s="13">
        <f t="shared" si="16"/>
        <v>1.2999999999999999E-2</v>
      </c>
      <c r="W22" s="13">
        <f t="shared" si="16"/>
        <v>1.9E-2</v>
      </c>
      <c r="X22" s="13">
        <f xml:space="preserve"> ESDAT_StdDev(X5:X13,0.5)</f>
        <v>2.0999999999999999E-3</v>
      </c>
      <c r="Y22" s="13">
        <f t="shared" si="16"/>
        <v>0.97</v>
      </c>
      <c r="Z22" s="13">
        <f t="shared" si="16"/>
        <v>0.85</v>
      </c>
      <c r="AA22" s="13">
        <f t="shared" si="16"/>
        <v>2.5000000000000001E-3</v>
      </c>
      <c r="AB22" s="13">
        <f t="shared" si="16"/>
        <v>3.8E-3</v>
      </c>
      <c r="AC22" s="13">
        <f t="shared" si="16"/>
        <v>1.7999999999999999E-2</v>
      </c>
      <c r="AD22" s="13">
        <f t="shared" si="16"/>
        <v>1.7999999999999999E-2</v>
      </c>
      <c r="AE22" s="13">
        <f xml:space="preserve"> ESDAT_StdDev(AE5:AE13,0.5)</f>
        <v>1.2E-2</v>
      </c>
      <c r="AF22" s="13">
        <f xml:space="preserve"> ESDAT_StdDev(AF5:AF13,0.5)</f>
        <v>8.3000000000000001E-3</v>
      </c>
      <c r="AG22" s="13">
        <f t="shared" si="16"/>
        <v>7.7999999999999996E-3</v>
      </c>
      <c r="AH22" s="13">
        <f t="shared" si="16"/>
        <v>8.3000000000000001E-3</v>
      </c>
      <c r="AI22" s="13">
        <f t="shared" si="16"/>
        <v>5.3999999999999999E-2</v>
      </c>
      <c r="AJ22" s="13">
        <f t="shared" si="16"/>
        <v>5.7000000000000002E-2</v>
      </c>
      <c r="AK22" s="13">
        <f t="shared" si="16"/>
        <v>0.02</v>
      </c>
      <c r="AL22" s="13">
        <f t="shared" si="16"/>
        <v>0.24</v>
      </c>
      <c r="AM22" s="13">
        <f t="shared" si="16"/>
        <v>0.14000000000000001</v>
      </c>
      <c r="AN22" s="13">
        <f t="shared" ref="AN22" si="17" xml:space="preserve"> ESDAT_StdDev(AN5:AN13,0.5)</f>
        <v>0.44</v>
      </c>
    </row>
    <row r="23" spans="1:41" ht="15" customHeight="1" x14ac:dyDescent="0.2">
      <c r="A23" s="30"/>
      <c r="B23" s="10" t="s">
        <v>54</v>
      </c>
      <c r="C23" s="13">
        <f t="shared" ref="C23:AM23" si="18">PERCENTILE(C5:C13,0.5)</f>
        <v>298</v>
      </c>
      <c r="D23" s="13">
        <f t="shared" si="18"/>
        <v>298</v>
      </c>
      <c r="E23" s="13">
        <f t="shared" si="18"/>
        <v>13.4</v>
      </c>
      <c r="F23" s="13">
        <f t="shared" si="18"/>
        <v>87</v>
      </c>
      <c r="G23" s="13">
        <f t="shared" si="18"/>
        <v>164</v>
      </c>
      <c r="H23" s="13">
        <f t="shared" si="18"/>
        <v>1260</v>
      </c>
      <c r="I23" s="13">
        <f t="shared" si="18"/>
        <v>1.4</v>
      </c>
      <c r="J23" s="13">
        <f t="shared" si="18"/>
        <v>4.12</v>
      </c>
      <c r="K23" s="13">
        <f t="shared" si="18"/>
        <v>41</v>
      </c>
      <c r="L23" s="13">
        <f t="shared" si="18"/>
        <v>7.51</v>
      </c>
      <c r="M23" s="13">
        <f t="shared" si="18"/>
        <v>15</v>
      </c>
      <c r="N23" s="13">
        <f t="shared" si="18"/>
        <v>9.57</v>
      </c>
      <c r="O23" s="13">
        <f t="shared" si="18"/>
        <v>96</v>
      </c>
      <c r="P23" s="13">
        <f t="shared" si="18"/>
        <v>136</v>
      </c>
      <c r="Q23" s="13">
        <f t="shared" si="18"/>
        <v>683</v>
      </c>
      <c r="R23" s="13">
        <f t="shared" si="18"/>
        <v>5.0000000000000001E-3</v>
      </c>
      <c r="S23" s="13">
        <f t="shared" si="18"/>
        <v>5.0000000000000001E-3</v>
      </c>
      <c r="T23" s="13">
        <f t="shared" si="18"/>
        <v>6.3E-2</v>
      </c>
      <c r="U23" s="13">
        <f t="shared" si="18"/>
        <v>6.2E-2</v>
      </c>
      <c r="V23" s="13">
        <f t="shared" si="18"/>
        <v>0.21</v>
      </c>
      <c r="W23" s="13">
        <f t="shared" si="18"/>
        <v>0.2</v>
      </c>
      <c r="X23" s="13">
        <f>PERCENTILE(X5:X13,0.5)</f>
        <v>2E-3</v>
      </c>
      <c r="Y23" s="13">
        <f t="shared" si="18"/>
        <v>1.74</v>
      </c>
      <c r="Z23" s="13">
        <f t="shared" si="18"/>
        <v>0.89</v>
      </c>
      <c r="AA23" s="13">
        <f t="shared" si="18"/>
        <v>4.2000000000000003E-2</v>
      </c>
      <c r="AB23" s="13">
        <f t="shared" si="18"/>
        <v>0.04</v>
      </c>
      <c r="AC23" s="13">
        <f t="shared" si="18"/>
        <v>2.4E-2</v>
      </c>
      <c r="AD23" s="13">
        <f t="shared" si="18"/>
        <v>2.3E-2</v>
      </c>
      <c r="AE23" s="13">
        <f>PERCENTILE(AE5:AE13,0.5)</f>
        <v>2.1999999999999999E-2</v>
      </c>
      <c r="AF23" s="13">
        <f>PERCENTILE(AF5:AF13,0.5)</f>
        <v>1.9999999999999997E-2</v>
      </c>
      <c r="AG23" s="13">
        <f t="shared" si="18"/>
        <v>5.4999999999999997E-3</v>
      </c>
      <c r="AH23" s="13">
        <f t="shared" si="18"/>
        <v>4.0000000000000001E-3</v>
      </c>
      <c r="AI23" s="13">
        <f t="shared" si="18"/>
        <v>0.78800000000000003</v>
      </c>
      <c r="AJ23" s="13">
        <f t="shared" si="18"/>
        <v>0.75900000000000001</v>
      </c>
      <c r="AK23" s="13">
        <f t="shared" si="18"/>
        <v>2.1000000000000001E-2</v>
      </c>
      <c r="AL23" s="13">
        <f t="shared" si="18"/>
        <v>1.43</v>
      </c>
      <c r="AM23" s="13">
        <f t="shared" si="18"/>
        <v>0.41</v>
      </c>
      <c r="AN23" s="13">
        <f t="shared" ref="AN23" si="19">PERCENTILE(AN5:AN13,0.5)</f>
        <v>0.52</v>
      </c>
    </row>
    <row r="24" spans="1:41" ht="15" customHeight="1" thickBot="1" x14ac:dyDescent="0.25">
      <c r="A24" s="31"/>
      <c r="B24" s="24" t="s">
        <v>55</v>
      </c>
      <c r="C24" s="21">
        <f t="shared" ref="C24:AM24" si="20">PERCENTILE(C5:C13,0.75)</f>
        <v>307</v>
      </c>
      <c r="D24" s="21">
        <f t="shared" si="20"/>
        <v>307</v>
      </c>
      <c r="E24" s="21">
        <f t="shared" si="20"/>
        <v>13.7</v>
      </c>
      <c r="F24" s="21">
        <f t="shared" si="20"/>
        <v>89</v>
      </c>
      <c r="G24" s="21">
        <f t="shared" si="20"/>
        <v>165</v>
      </c>
      <c r="H24" s="21">
        <f t="shared" si="20"/>
        <v>1260</v>
      </c>
      <c r="I24" s="21">
        <f t="shared" si="20"/>
        <v>1.4</v>
      </c>
      <c r="J24" s="21">
        <f t="shared" si="20"/>
        <v>6.22</v>
      </c>
      <c r="K24" s="21">
        <f t="shared" si="20"/>
        <v>41</v>
      </c>
      <c r="L24" s="21">
        <f t="shared" si="20"/>
        <v>7.58</v>
      </c>
      <c r="M24" s="21">
        <f t="shared" si="20"/>
        <v>15</v>
      </c>
      <c r="N24" s="21">
        <f t="shared" si="20"/>
        <v>10.199999999999999</v>
      </c>
      <c r="O24" s="21">
        <f t="shared" si="20"/>
        <v>102</v>
      </c>
      <c r="P24" s="21">
        <f t="shared" si="20"/>
        <v>158</v>
      </c>
      <c r="Q24" s="21">
        <f t="shared" si="20"/>
        <v>746</v>
      </c>
      <c r="R24" s="21">
        <f t="shared" si="20"/>
        <v>6.0000000000000001E-3</v>
      </c>
      <c r="S24" s="21">
        <f t="shared" si="20"/>
        <v>5.0000000000000001E-3</v>
      </c>
      <c r="T24" s="21">
        <f t="shared" si="20"/>
        <v>6.6000000000000003E-2</v>
      </c>
      <c r="U24" s="21">
        <f t="shared" si="20"/>
        <v>6.2E-2</v>
      </c>
      <c r="V24" s="21">
        <f t="shared" si="20"/>
        <v>0.22</v>
      </c>
      <c r="W24" s="21">
        <f t="shared" si="20"/>
        <v>0.22</v>
      </c>
      <c r="X24" s="21">
        <f>PERCENTILE(X5:X13,0.75)</f>
        <v>3.2500000000000003E-3</v>
      </c>
      <c r="Y24" s="21">
        <f t="shared" si="20"/>
        <v>2.54</v>
      </c>
      <c r="Z24" s="21">
        <f t="shared" si="20"/>
        <v>1.59</v>
      </c>
      <c r="AA24" s="21">
        <f t="shared" si="20"/>
        <v>4.2999999999999997E-2</v>
      </c>
      <c r="AB24" s="21">
        <f t="shared" si="20"/>
        <v>4.3999999999999997E-2</v>
      </c>
      <c r="AC24" s="21">
        <f t="shared" si="20"/>
        <v>2.9000000000000001E-2</v>
      </c>
      <c r="AD24" s="21">
        <f t="shared" si="20"/>
        <v>2.4E-2</v>
      </c>
      <c r="AE24" s="21">
        <f>PERCENTILE(AE5:AE13,0.75)</f>
        <v>3.0499999999999999E-2</v>
      </c>
      <c r="AF24" s="21">
        <f>PERCENTILE(AF5:AF13,0.75)</f>
        <v>2.4999999999999998E-2</v>
      </c>
      <c r="AG24" s="21">
        <f t="shared" si="20"/>
        <v>8.0000000000000002E-3</v>
      </c>
      <c r="AH24" s="21">
        <f t="shared" si="20"/>
        <v>6.0000000000000001E-3</v>
      </c>
      <c r="AI24" s="21">
        <f t="shared" si="20"/>
        <v>0.80900000000000005</v>
      </c>
      <c r="AJ24" s="21">
        <f t="shared" si="20"/>
        <v>0.79200000000000004</v>
      </c>
      <c r="AK24" s="21">
        <f t="shared" si="20"/>
        <v>2.5999999999999999E-2</v>
      </c>
      <c r="AL24" s="21">
        <f t="shared" si="20"/>
        <v>1.44</v>
      </c>
      <c r="AM24" s="21">
        <f t="shared" si="20"/>
        <v>0.52</v>
      </c>
      <c r="AN24" s="21">
        <f t="shared" ref="AN24" si="21">PERCENTILE(AN5:AN13,0.75)</f>
        <v>0.68</v>
      </c>
    </row>
    <row r="25" spans="1:41" s="6" customFormat="1" ht="15" customHeight="1" thickTop="1" x14ac:dyDescent="0.2">
      <c r="A25" s="32" t="s">
        <v>60</v>
      </c>
      <c r="B25" s="18">
        <v>44312.583333333336</v>
      </c>
      <c r="C25" s="19">
        <v>299</v>
      </c>
      <c r="D25" s="19">
        <v>299</v>
      </c>
      <c r="E25" s="19">
        <v>13.4</v>
      </c>
      <c r="F25" s="19">
        <v>99</v>
      </c>
      <c r="G25" s="19">
        <v>162</v>
      </c>
      <c r="H25" s="19">
        <v>1230</v>
      </c>
      <c r="I25" s="19">
        <v>1.4</v>
      </c>
      <c r="J25" s="19">
        <v>1.02</v>
      </c>
      <c r="K25" s="19">
        <v>40</v>
      </c>
      <c r="L25" s="19">
        <v>7.74</v>
      </c>
      <c r="M25" s="19">
        <v>17</v>
      </c>
      <c r="N25" s="19">
        <v>10.1</v>
      </c>
      <c r="O25" s="19">
        <v>103</v>
      </c>
      <c r="P25" s="19">
        <v>138</v>
      </c>
      <c r="Q25" s="19">
        <v>698</v>
      </c>
      <c r="R25" s="19">
        <v>4.0000000000000001E-3</v>
      </c>
      <c r="S25" s="19">
        <v>3.0000000000000001E-3</v>
      </c>
      <c r="T25" s="19">
        <v>0.06</v>
      </c>
      <c r="U25" s="19">
        <v>5.8000000000000003E-2</v>
      </c>
      <c r="V25" s="19">
        <v>0.22</v>
      </c>
      <c r="W25" s="19">
        <v>0.24</v>
      </c>
      <c r="X25" s="37">
        <v>8.9999999999999993E-3</v>
      </c>
      <c r="Y25" s="19">
        <v>3.31</v>
      </c>
      <c r="Z25" s="19">
        <v>2.14</v>
      </c>
      <c r="AA25" s="19">
        <v>4.2999999999999997E-2</v>
      </c>
      <c r="AB25" s="19">
        <v>4.3999999999999997E-2</v>
      </c>
      <c r="AC25" s="19">
        <v>3.1E-2</v>
      </c>
      <c r="AD25" s="19">
        <v>3.1E-2</v>
      </c>
      <c r="AE25" s="37">
        <v>1.9E-2</v>
      </c>
      <c r="AF25" s="37">
        <v>0.02</v>
      </c>
      <c r="AG25" s="19">
        <v>6.0000000000000001E-3</v>
      </c>
      <c r="AH25" s="19" t="s">
        <v>44</v>
      </c>
      <c r="AI25" s="19">
        <v>0.79800000000000004</v>
      </c>
      <c r="AJ25" s="19">
        <v>0.75800000000000001</v>
      </c>
      <c r="AK25" s="19">
        <v>2.7E-2</v>
      </c>
      <c r="AL25" s="19" t="s">
        <v>65</v>
      </c>
      <c r="AM25" s="19">
        <v>1.56</v>
      </c>
      <c r="AN25" s="19">
        <v>0.56000000000000005</v>
      </c>
    </row>
    <row r="26" spans="1:41" ht="15" customHeight="1" x14ac:dyDescent="0.2">
      <c r="A26" s="30"/>
      <c r="B26" s="11" t="s">
        <v>57</v>
      </c>
      <c r="C26" s="27">
        <f>C25/C24</f>
        <v>0.97394136807817588</v>
      </c>
      <c r="D26" s="27">
        <f t="shared" ref="D26:AM26" si="22">D25/D24</f>
        <v>0.97394136807817588</v>
      </c>
      <c r="E26" s="27">
        <f t="shared" si="22"/>
        <v>0.97810218978102192</v>
      </c>
      <c r="F26" s="27">
        <f t="shared" si="22"/>
        <v>1.1123595505617978</v>
      </c>
      <c r="G26" s="27">
        <f t="shared" si="22"/>
        <v>0.98181818181818181</v>
      </c>
      <c r="H26" s="27">
        <f t="shared" si="22"/>
        <v>0.97619047619047616</v>
      </c>
      <c r="I26" s="27">
        <f t="shared" si="22"/>
        <v>1</v>
      </c>
      <c r="J26" s="27">
        <f t="shared" si="22"/>
        <v>0.16398713826366559</v>
      </c>
      <c r="K26" s="27">
        <f t="shared" si="22"/>
        <v>0.97560975609756095</v>
      </c>
      <c r="L26" s="27">
        <f t="shared" si="22"/>
        <v>1.0211081794195251</v>
      </c>
      <c r="M26" s="27">
        <f t="shared" si="22"/>
        <v>1.1333333333333333</v>
      </c>
      <c r="N26" s="27">
        <f t="shared" si="22"/>
        <v>0.99019607843137258</v>
      </c>
      <c r="O26" s="27">
        <f t="shared" si="22"/>
        <v>1.0098039215686274</v>
      </c>
      <c r="P26" s="27">
        <f t="shared" si="22"/>
        <v>0.87341772151898733</v>
      </c>
      <c r="Q26" s="27">
        <f t="shared" si="22"/>
        <v>0.93565683646112596</v>
      </c>
      <c r="R26" s="27">
        <f t="shared" si="22"/>
        <v>0.66666666666666663</v>
      </c>
      <c r="S26" s="27">
        <f t="shared" si="22"/>
        <v>0.6</v>
      </c>
      <c r="T26" s="27">
        <f t="shared" si="22"/>
        <v>0.90909090909090906</v>
      </c>
      <c r="U26" s="27">
        <f t="shared" si="22"/>
        <v>0.93548387096774199</v>
      </c>
      <c r="V26" s="27">
        <f t="shared" si="22"/>
        <v>1</v>
      </c>
      <c r="W26" s="27">
        <f t="shared" si="22"/>
        <v>1.0909090909090908</v>
      </c>
      <c r="X26" s="27">
        <f>X25/X24</f>
        <v>2.7692307692307687</v>
      </c>
      <c r="Y26" s="27">
        <f t="shared" si="22"/>
        <v>1.3031496062992125</v>
      </c>
      <c r="Z26" s="27">
        <f t="shared" si="22"/>
        <v>1.3459119496855345</v>
      </c>
      <c r="AA26" s="27">
        <f t="shared" si="22"/>
        <v>1</v>
      </c>
      <c r="AB26" s="27">
        <f t="shared" si="22"/>
        <v>1</v>
      </c>
      <c r="AC26" s="27">
        <f t="shared" si="22"/>
        <v>1.0689655172413792</v>
      </c>
      <c r="AD26" s="27">
        <f t="shared" si="22"/>
        <v>1.2916666666666667</v>
      </c>
      <c r="AE26" s="27">
        <f>AE25/AE24</f>
        <v>0.62295081967213117</v>
      </c>
      <c r="AF26" s="27">
        <f>AF25/AF24</f>
        <v>0.8</v>
      </c>
      <c r="AG26" s="27">
        <f t="shared" si="22"/>
        <v>0.75</v>
      </c>
      <c r="AH26" s="27" t="e">
        <f t="shared" si="22"/>
        <v>#VALUE!</v>
      </c>
      <c r="AI26" s="27">
        <f t="shared" si="22"/>
        <v>0.98640296662546356</v>
      </c>
      <c r="AJ26" s="27">
        <f t="shared" si="22"/>
        <v>0.95707070707070707</v>
      </c>
      <c r="AK26" s="27">
        <f t="shared" si="22"/>
        <v>1.0384615384615385</v>
      </c>
      <c r="AL26" s="27" t="e">
        <f t="shared" si="22"/>
        <v>#VALUE!</v>
      </c>
      <c r="AM26" s="27">
        <f t="shared" si="22"/>
        <v>3</v>
      </c>
      <c r="AN26" s="27">
        <f t="shared" ref="AN26" si="23">AN25/AN24</f>
        <v>0.82352941176470595</v>
      </c>
    </row>
    <row r="27" spans="1:41" ht="51.75" customHeight="1" x14ac:dyDescent="0.2">
      <c r="A27" s="30"/>
      <c r="B27" s="28" t="s">
        <v>58</v>
      </c>
      <c r="C27" s="26" t="b">
        <f>IF(C26&gt;1,TRUE)</f>
        <v>0</v>
      </c>
      <c r="D27" s="26" t="b">
        <f t="shared" ref="D27:AM27" si="24">IF(D26&gt;1,TRUE)</f>
        <v>0</v>
      </c>
      <c r="E27" s="41" t="b">
        <f t="shared" si="24"/>
        <v>0</v>
      </c>
      <c r="F27" s="41" t="b">
        <f t="shared" si="24"/>
        <v>1</v>
      </c>
      <c r="G27" s="26" t="b">
        <f t="shared" si="24"/>
        <v>0</v>
      </c>
      <c r="H27" s="26" t="b">
        <f t="shared" si="24"/>
        <v>0</v>
      </c>
      <c r="I27" s="25" t="b">
        <f t="shared" si="24"/>
        <v>0</v>
      </c>
      <c r="J27" s="25" t="b">
        <f t="shared" si="24"/>
        <v>0</v>
      </c>
      <c r="K27" s="25" t="b">
        <f t="shared" si="24"/>
        <v>0</v>
      </c>
      <c r="L27" s="41" t="b">
        <f t="shared" si="24"/>
        <v>1</v>
      </c>
      <c r="M27" s="41" t="b">
        <f t="shared" si="24"/>
        <v>1</v>
      </c>
      <c r="N27" s="25" t="b">
        <f t="shared" si="24"/>
        <v>0</v>
      </c>
      <c r="O27" s="41" t="b">
        <f t="shared" si="24"/>
        <v>1</v>
      </c>
      <c r="P27" s="26" t="b">
        <f t="shared" si="24"/>
        <v>0</v>
      </c>
      <c r="Q27" s="26" t="b">
        <f t="shared" si="24"/>
        <v>0</v>
      </c>
      <c r="R27" s="25" t="b">
        <f t="shared" si="24"/>
        <v>0</v>
      </c>
      <c r="S27" s="25" t="b">
        <f t="shared" si="24"/>
        <v>0</v>
      </c>
      <c r="T27" s="25" t="b">
        <f t="shared" si="24"/>
        <v>0</v>
      </c>
      <c r="U27" s="25" t="b">
        <f t="shared" si="24"/>
        <v>0</v>
      </c>
      <c r="V27" s="26" t="b">
        <f t="shared" si="24"/>
        <v>0</v>
      </c>
      <c r="W27" s="41" t="b">
        <f t="shared" si="24"/>
        <v>1</v>
      </c>
      <c r="X27" s="41" t="b">
        <f>IF(X26&gt;1,TRUE)</f>
        <v>1</v>
      </c>
      <c r="Y27" s="41" t="b">
        <f t="shared" si="24"/>
        <v>1</v>
      </c>
      <c r="Z27" s="41" t="b">
        <f t="shared" si="24"/>
        <v>1</v>
      </c>
      <c r="AA27" s="26" t="b">
        <f t="shared" si="24"/>
        <v>0</v>
      </c>
      <c r="AB27" s="26" t="b">
        <f t="shared" si="24"/>
        <v>0</v>
      </c>
      <c r="AC27" s="41" t="b">
        <f t="shared" si="24"/>
        <v>1</v>
      </c>
      <c r="AD27" s="41" t="b">
        <f t="shared" si="24"/>
        <v>1</v>
      </c>
      <c r="AE27" s="26" t="b">
        <f>IF(AE26&gt;1,TRUE)</f>
        <v>0</v>
      </c>
      <c r="AF27" s="26" t="b">
        <f>IF(AF26&gt;1,TRUE)</f>
        <v>0</v>
      </c>
      <c r="AG27" s="26" t="b">
        <f t="shared" si="24"/>
        <v>0</v>
      </c>
      <c r="AH27" s="26" t="e">
        <f t="shared" si="24"/>
        <v>#VALUE!</v>
      </c>
      <c r="AI27" s="26" t="b">
        <f t="shared" si="24"/>
        <v>0</v>
      </c>
      <c r="AJ27" s="26" t="b">
        <f t="shared" si="24"/>
        <v>0</v>
      </c>
      <c r="AK27" s="41" t="b">
        <f t="shared" si="24"/>
        <v>1</v>
      </c>
      <c r="AL27" s="26" t="e">
        <f t="shared" si="24"/>
        <v>#VALUE!</v>
      </c>
      <c r="AM27" s="41" t="b">
        <f t="shared" si="24"/>
        <v>1</v>
      </c>
      <c r="AN27" s="26" t="b">
        <f t="shared" ref="AN27" si="25">IF(AN26&gt;1,TRUE)</f>
        <v>0</v>
      </c>
      <c r="AO27" s="5">
        <f>COUNTIF(C27:AN27, TRUE)</f>
        <v>12</v>
      </c>
    </row>
    <row r="28" spans="1:41" ht="15" customHeight="1" x14ac:dyDescent="0.2">
      <c r="AF28" s="5"/>
    </row>
  </sheetData>
  <mergeCells count="2">
    <mergeCell ref="A14:A24"/>
    <mergeCell ref="A25:A27"/>
  </mergeCells>
  <printOptions horizontalCentered="1"/>
  <pageMargins left="0.25" right="0.25" top="0.75" bottom="0.75" header="0.3" footer="0.3"/>
  <pageSetup paperSize="8" scale="60" orientation="landscape" horizontalDpi="4294967293" verticalDpi="4294967293" r:id="rId1"/>
  <headerFooter alignWithMargins="0">
    <oddHeader>&amp;L&amp;G&amp;CBeetaloo Groundwater Monitoring&amp;RGroundwater Team,Beetaloo</oddHeader>
    <oddFooter>&amp;LLocation_Code In( 'BET-MB022'  ) AND _x000D_
_x000D_
_x000D_
Method_Type &lt;&gt;  'Field' &amp;R&amp;F , &amp;D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27" r:id="rId5" name="cmdFormatExceedances">
          <controlPr defaultSize="0" print="0" autoLine="0" r:id="rId6">
            <anchor moveWithCells="1">
              <from>
                <xdr:col>0</xdr:col>
                <xdr:colOff>266700</xdr:colOff>
                <xdr:row>0</xdr:row>
                <xdr:rowOff>0</xdr:rowOff>
              </from>
              <to>
                <xdr:col>1</xdr:col>
                <xdr:colOff>104775</xdr:colOff>
                <xdr:row>0</xdr:row>
                <xdr:rowOff>657225</xdr:rowOff>
              </to>
            </anchor>
          </controlPr>
        </control>
      </mc:Choice>
      <mc:Fallback>
        <control shapeId="1027" r:id="rId5" name="cmdFormatExceedances"/>
      </mc:Fallback>
    </mc:AlternateContent>
    <mc:AlternateContent xmlns:mc="http://schemas.openxmlformats.org/markup-compatibility/2006">
      <mc:Choice Requires="x14">
        <control shapeId="1026" r:id="rId7" name="chkEqualsGuideline">
          <controlPr defaultSize="0" print="0" autoLine="0" r:id="rId8">
            <anchor moveWithCells="1">
              <from>
                <xdr:col>0</xdr:col>
                <xdr:colOff>342900</xdr:colOff>
                <xdr:row>0</xdr:row>
                <xdr:rowOff>0</xdr:rowOff>
              </from>
              <to>
                <xdr:col>0</xdr:col>
                <xdr:colOff>752475</xdr:colOff>
                <xdr:row>0</xdr:row>
                <xdr:rowOff>257175</xdr:rowOff>
              </to>
            </anchor>
          </controlPr>
        </control>
      </mc:Choice>
      <mc:Fallback>
        <control shapeId="1026" r:id="rId7" name="chkEqualsGuideline"/>
      </mc:Fallback>
    </mc:AlternateContent>
    <mc:AlternateContent xmlns:mc="http://schemas.openxmlformats.org/markup-compatibility/2006">
      <mc:Choice Requires="x14">
        <control shapeId="1025" r:id="rId9" name="chkNonDetects">
          <controlPr defaultSize="0" print="0" autoLine="0" r:id="rId10">
            <anchor moveWithCells="1">
              <from>
                <xdr:col>0</xdr:col>
                <xdr:colOff>266700</xdr:colOff>
                <xdr:row>0</xdr:row>
                <xdr:rowOff>0</xdr:rowOff>
              </from>
              <to>
                <xdr:col>0</xdr:col>
                <xdr:colOff>733425</xdr:colOff>
                <xdr:row>0</xdr:row>
                <xdr:rowOff>295275</xdr:rowOff>
              </to>
            </anchor>
          </controlPr>
        </control>
      </mc:Choice>
      <mc:Fallback>
        <control shapeId="1025" r:id="rId9" name="chkNonDetects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J11"/>
  <sheetViews>
    <sheetView workbookViewId="0">
      <selection activeCell="R23" sqref="R23"/>
    </sheetView>
  </sheetViews>
  <sheetFormatPr defaultRowHeight="12.75" x14ac:dyDescent="0.2"/>
  <cols>
    <col min="10" max="10" width="11.28515625" bestFit="1" customWidth="1"/>
  </cols>
  <sheetData>
    <row r="11" spans="10:10" x14ac:dyDescent="0.2">
      <c r="J11" s="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Chemistry Output Table</vt:lpstr>
      <vt:lpstr>Sheet1</vt:lpstr>
      <vt:lpstr>Sheet2</vt:lpstr>
      <vt:lpstr>Sheet3</vt:lpstr>
      <vt:lpstr>ChemName</vt:lpstr>
      <vt:lpstr>ColHeaders</vt:lpstr>
      <vt:lpstr>'Chemistry Output Table'!Data</vt:lpstr>
      <vt:lpstr>EQLAndLimits</vt:lpstr>
      <vt:lpstr>'Chemistry Output Table'!ExternalData_1</vt:lpstr>
      <vt:lpstr>'Chemistry Output Table'!Print_Area</vt:lpstr>
      <vt:lpstr>'Chemistry Output Table'!Print_Titles</vt:lpstr>
      <vt:lpstr>Stats</vt:lpstr>
      <vt:lpstr>StatsHeader</vt:lpstr>
    </vt:vector>
  </TitlesOfParts>
  <Company>EarthScience Information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marcus.horgan</dc:creator>
  <cp:lastModifiedBy>marcus.horgan</cp:lastModifiedBy>
  <cp:lastPrinted>2020-12-18T00:23:26Z</cp:lastPrinted>
  <dcterms:created xsi:type="dcterms:W3CDTF">2008-01-13T00:49:43Z</dcterms:created>
  <dcterms:modified xsi:type="dcterms:W3CDTF">2021-05-17T01:32:36Z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c7b3fc-4128-41ae-86b4-e4b1b1ae5e15_Enabled">
    <vt:lpwstr>true</vt:lpwstr>
  </property>
  <property fmtid="{D5CDD505-2E9C-101B-9397-08002B2CF9AE}" pid="3" name="MSIP_Label_97c7b3fc-4128-41ae-86b4-e4b1b1ae5e15_SetDate">
    <vt:lpwstr>2020-11-19T22:57:44Z</vt:lpwstr>
  </property>
  <property fmtid="{D5CDD505-2E9C-101B-9397-08002B2CF9AE}" pid="4" name="MSIP_Label_97c7b3fc-4128-41ae-86b4-e4b1b1ae5e15_Method">
    <vt:lpwstr>Standard</vt:lpwstr>
  </property>
  <property fmtid="{D5CDD505-2E9C-101B-9397-08002B2CF9AE}" pid="5" name="MSIP_Label_97c7b3fc-4128-41ae-86b4-e4b1b1ae5e15_Name">
    <vt:lpwstr>97c7b3fc-4128-41ae-86b4-e4b1b1ae5e15</vt:lpwstr>
  </property>
  <property fmtid="{D5CDD505-2E9C-101B-9397-08002B2CF9AE}" pid="6" name="MSIP_Label_97c7b3fc-4128-41ae-86b4-e4b1b1ae5e15_SiteId">
    <vt:lpwstr>97160e56-eb00-44fe-b31d-0d6d351c636d</vt:lpwstr>
  </property>
  <property fmtid="{D5CDD505-2E9C-101B-9397-08002B2CF9AE}" pid="7" name="MSIP_Label_97c7b3fc-4128-41ae-86b4-e4b1b1ae5e15_ActionId">
    <vt:lpwstr>5c9fb94c-26bd-4324-90a1-851703f37dfb</vt:lpwstr>
  </property>
  <property fmtid="{D5CDD505-2E9C-101B-9397-08002B2CF9AE}" pid="8" name="MSIP_Label_97c7b3fc-4128-41ae-86b4-e4b1b1ae5e15_ContentBits">
    <vt:lpwstr>0</vt:lpwstr>
  </property>
</Properties>
</file>